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85" windowWidth="15600" windowHeight="1104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<sst xmlns="http://schemas.openxmlformats.org/spreadsheetml/2006/main" count="440" uniqueCount="387">
  <si>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</si>
  <si>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</si>
  <si>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</si>
  <si>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</si>
  <si>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</si>
  <si>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</si>
  <si>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</si>
  <si>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</si>
  <si>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</si>
  <si>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</si>
  <si>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</si>
  <si>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</si>
  <si>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</si>
  <si>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</si>
  <si>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</si>
  <si>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</si>
  <si>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</si>
  <si>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</si>
  <si>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</si>
  <si>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</si>
  <si>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</si>
  <si>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</si>
  <si>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</si>
  <si>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</si>
  <si>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</si>
  <si>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</si>
  <si>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</si>
  <si>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</si>
  <si>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</si>
  <si>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</si>
  <si>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</si>
  <si>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</si>
  <si>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</si>
  <si>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</si>
  <si>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</si>
  <si>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</si>
  <si>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</si>
  <si>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</si>
  <si>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</si>
  <si>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</si>
  <si>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</si>
  <si>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</si>
  <si>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</si>
  <si>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</si>
  <si>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</si>
  <si>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</si>
  <si>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</si>
  <si>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</si>
  <si>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</si>
  <si>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</si>
  <si>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</si>
  <si>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</si>
  <si>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</si>
  <si>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</si>
  <si>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</si>
  <si>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</si>
  <si>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</si>
  <si>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</si>
  <si>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</si>
  <si>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</si>
  <si>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</si>
  <si>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</si>
  <si>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</si>
  <si>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</si>
  <si>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</si>
  <si>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</si>
  <si>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</si>
  <si>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</si>
  <si>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</si>
  <si>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</si>
  <si>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</si>
  <si>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</si>
  <si>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</si>
  <si>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</si>
  <si>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</si>
  <si>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</si>
  <si>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</si>
  <si>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</si>
  <si>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</si>
  <si>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</si>
  <si>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</si>
  <si>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</si>
  <si>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</si>
  <si>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</si>
  <si>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</si>
  <si>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</si>
  <si>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</si>
  <si>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</si>
  <si>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</si>
  <si>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</si>
  <si>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</si>
  <si>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</si>
  <si>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</si>
  <si>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</si>
  <si>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</si>
  <si>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</si>
  <si>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</si>
  <si>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</si>
  <si>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</si>
  <si>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</si>
  <si>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</si>
  <si>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</si>
  <si>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</si>
  <si>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</si>
  <si>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</si>
  <si>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</si>
  <si>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</si>
  <si>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</si>
  <si>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</si>
  <si>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</si>
  <si>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</si>
  <si>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</si>
  <si>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</si>
  <si>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</si>
  <si>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</si>
  <si>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</si>
  <si>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</si>
  <si>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</si>
  <si>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</si>
  <si>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</si>
  <si>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</si>
  <si>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</si>
  <si>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</si>
  <si>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</si>
  <si>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</si>
  <si>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</si>
  <si>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</si>
  <si>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</si>
  <si>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</si>
  <si>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</si>
  <si>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</si>
  <si>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</si>
  <si>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</si>
  <si>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</si>
  <si>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</si>
  <si>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</si>
  <si>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</si>
  <si>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</si>
  <si>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</si>
  <si>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</si>
  <si>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</si>
  <si>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</si>
  <si>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</si>
  <si>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</si>
  <si>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</si>
  <si>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</si>
  <si>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</si>
  <si>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</si>
  <si>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</si>
  <si>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</si>
  <si>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</si>
  <si>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</si>
  <si>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</si>
  <si>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</si>
  <si>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</si>
  <si>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</si>
  <si>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</si>
  <si>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</si>
  <si>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</si>
  <si>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</si>
  <si>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</si>
  <si>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</si>
  <si>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</si>
  <si>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</si>
  <si>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</si>
  <si>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</si>
  <si>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</si>
  <si>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</si>
  <si>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</si>
  <si>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</si>
  <si>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</si>
  <si>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</si>
  <si>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</si>
  <si>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</si>
  <si>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</si>
  <si>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</si>
  <si>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</si>
  <si>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</si>
  <si>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</si>
  <si>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</si>
  <si>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</si>
  <si>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</si>
  <si>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</si>
  <si>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</si>
  <si>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</si>
  <si>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</si>
  <si>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</si>
  <si>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</si>
  <si>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</si>
  <si>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</si>
  <si>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</si>
  <si>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</si>
  <si>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</si>
  <si>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</si>
  <si>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</si>
  <si>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</si>
  <si>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</si>
  <si>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</si>
  <si>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</si>
  <si>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</si>
  <si>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</si>
  <si>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</si>
  <si>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</si>
  <si>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</si>
  <si>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</si>
  <si>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</si>
  <si>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</si>
  <si>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</si>
  <si>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</si>
  <si>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</si>
  <si>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</si>
  <si>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</si>
  <si>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</si>
  <si>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</si>
  <si>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</si>
  <si>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</si>
  <si>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</si>
  <si>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</si>
  <si>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</si>
  <si>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</si>
  <si>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</si>
  <si>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</si>
  <si>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</si>
  <si>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</si>
  <si>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</si>
  <si>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</si>
  <si>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</si>
  <si>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</si>
  <si>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</si>
  <si>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</si>
  <si>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</si>
  <si>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</si>
  <si>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</si>
  <si>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</si>
  <si>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</si>
  <si>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</si>
  <si>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</si>
  <si>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</si>
  <si>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</si>
  <si>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</si>
  <si>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</si>
  <si>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</si>
  <si>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</si>
  <si>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</si>
  <si>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</si>
  <si>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</si>
  <si>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</si>
  <si>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</si>
  <si>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</si>
  <si>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</si>
  <si>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</si>
  <si>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</si>
  <si>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</si>
  <si>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</si>
  <si>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</si>
  <si>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</si>
  <si>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</si>
  <si>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</si>
  <si>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</si>
  <si>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</si>
  <si>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</si>
  <si>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</si>
  <si>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</si>
  <si>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</si>
  <si>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</si>
  <si>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</si>
  <si>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</si>
  <si>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</si>
  <si>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</si>
  <si>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</si>
  <si>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</si>
  <si>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</si>
  <si>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</si>
  <si>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</si>
  <si>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</si>
  <si>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</si>
  <si>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</si>
  <si>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</si>
  <si>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</si>
  <si>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</si>
  <si>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</si>
  <si>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</si>
  <si>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</si>
  <si>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</si>
  <si>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</si>
  <si>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</si>
  <si>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</si>
  <si>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</si>
  <si>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</si>
  <si>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</si>
  <si>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</si>
  <si>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</si>
  <si>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</si>
  <si>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</si>
  <si>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</si>
  <si>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</si>
  <si>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</si>
  <si>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</si>
  <si>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</si>
  <si>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</si>
  <si>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</si>
  <si>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</si>
  <si>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</si>
  <si>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</si>
  <si>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</si>
  <si>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</si>
  <si>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</si>
  <si>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</si>
  <si>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</si>
  <si>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</si>
  <si>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</si>
  <si>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</si>
  <si>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</si>
  <si>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</si>
  <si>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</si>
  <si>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</si>
  <si>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</si>
  <si>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</si>
  <si>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</si>
  <si>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</si>
  <si>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</si>
  <si>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</si>
  <si>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</si>
  <si>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</si>
  <si>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</si>
  <si>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</si>
  <si>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</si>
  <si>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</si>
  <si>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</si>
  <si>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</si>
  <si>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</si>
  <si>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</si>
  <si>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</si>
  <si>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</si>
  <si>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</si>
  <si>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</si>
  <si>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</si>
  <si>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</si>
  <si>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</si>
  <si>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</si>
  <si>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</si>
  <si>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</si>
  <si>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</si>
  <si>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</si>
  <si>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</si>
  <si>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</si>
  <si>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</si>
  <si>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</si>
  <si>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</si>
  <si>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Servicii de urgenta prespitalicesti si transport sanitar</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</si>
  <si>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</si>
  <si>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</si>
  <si>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</si>
  <si>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</si>
  <si>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</si>
  <si>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</si>
  <si>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</si>
  <si>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</si>
  <si>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</si>
  <si>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42.05.72</t>
  </si>
  <si>
    <t xml:space="preserve"> Contributii de asigurari de sanatate pentru concedii acomodare adoptii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</si>
  <si>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</si>
  <si>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</si>
  <si>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</si>
  <si>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</si>
  <si>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</si>
  <si>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</si>
  <si>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</si>
  <si>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</si>
  <si>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</si>
  <si>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</si>
  <si>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</si>
  <si>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Alte drepturi salariale in bani</t>
  </si>
  <si>
    <t xml:space="preserve">  - sume pentru servicii de mententanta si suport tehnic pentru sistemul ERP</t>
  </si>
  <si>
    <t xml:space="preserve">    ~  cost volum-rezultat/cost volum</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</si>
  <si>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</si>
  <si>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</si>
  <si>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</si>
  <si>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</si>
  <si>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 xml:space="preserve">   ~ Subprogramul de diagnostic genetic al tumorilor solide maligne ( sarcom Ewing si neuroblastom ) la copii si adulti</t>
  </si>
  <si>
    <t xml:space="preserve">     Programul national de diagnostic si tratament cu ajutorul aparaturii de inalta performanta</t>
  </si>
  <si>
    <t>CONT DE EXECUTIE CHELTUIELI MARTIE  2017</t>
  </si>
  <si>
    <t>CONT DE EXECUTIE VENITURI MARTIE  2017</t>
  </si>
  <si>
    <t>Ec.Mitu Ion</t>
  </si>
  <si>
    <t>Ec.Vladu Maria</t>
  </si>
  <si>
    <t>Director economic,</t>
  </si>
  <si>
    <t>Presedinte - Director General,</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</si>
</sst>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7">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175" fontId="0" fillId="24" borderId="10" xfId="65" applyNumberFormat="1" applyFont="1" applyFill="1" applyBorder="1" applyAlignment="1">
      <alignment wrapText="1"/>
      <protection/>
    </xf>
    <xf numFmtId="3" fontId="41" fillId="0" borderId="10" xfId="0" applyNumberFormat="1" applyFont="1" applyFill="1" applyBorder="1" applyAlignment="1">
      <alignment horizontal="center"/>
    </xf>
    <xf numFmtId="175" fontId="0" fillId="0" borderId="10" xfId="65" applyNumberFormat="1" applyFont="1" applyFill="1" applyBorder="1" applyAlignment="1">
      <alignment wrapText="1"/>
      <protection/>
    </xf>
    <xf numFmtId="2" fontId="40" fillId="24" borderId="10" xfId="64" applyNumberFormat="1" applyFont="1" applyFill="1" applyBorder="1" applyAlignment="1">
      <alignment wrapText="1"/>
      <protection/>
    </xf>
    <xf numFmtId="175" fontId="23" fillId="24"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33"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75" fontId="0" fillId="0" borderId="10" xfId="65" applyNumberFormat="1" applyFont="1" applyFill="1" applyBorder="1" applyAlignment="1">
      <alignment vertical="center" wrapText="1"/>
      <protection/>
    </xf>
    <xf numFmtId="175" fontId="23" fillId="0" borderId="10" xfId="65" applyNumberFormat="1" applyFont="1" applyFill="1" applyBorder="1" applyAlignment="1">
      <alignment wrapText="1"/>
      <protection/>
    </xf>
    <xf numFmtId="175" fontId="33" fillId="24" borderId="10" xfId="65" applyNumberFormat="1" applyFont="1" applyFill="1" applyBorder="1" applyAlignment="1">
      <alignment wrapText="1"/>
      <protection/>
    </xf>
    <xf numFmtId="4" fontId="0" fillId="24" borderId="10" xfId="65" applyNumberFormat="1" applyFont="1" applyFill="1" applyBorder="1" applyAlignment="1">
      <alignment wrapText="1"/>
      <protection/>
    </xf>
    <xf numFmtId="4" fontId="33" fillId="24" borderId="10" xfId="0" applyNumberFormat="1" applyFont="1" applyFill="1" applyBorder="1" applyAlignment="1" applyProtection="1">
      <alignment horizontal="left" wrapText="1"/>
      <protection/>
    </xf>
    <xf numFmtId="175" fontId="37" fillId="24" borderId="10" xfId="65" applyNumberFormat="1" applyFont="1" applyFill="1" applyBorder="1" applyAlignment="1">
      <alignment horizontal="left" vertical="center" wrapText="1"/>
      <protection/>
    </xf>
    <xf numFmtId="175" fontId="0" fillId="24" borderId="10" xfId="65" applyNumberFormat="1" applyFont="1" applyFill="1" applyBorder="1" applyAlignment="1">
      <alignment wrapText="1"/>
      <protection/>
    </xf>
    <xf numFmtId="3" fontId="0" fillId="24" borderId="10" xfId="0" applyNumberFormat="1" applyFont="1" applyFill="1" applyBorder="1" applyAlignment="1" applyProtection="1">
      <alignment vertical="top" wrapText="1"/>
      <protection/>
    </xf>
    <xf numFmtId="4" fontId="0" fillId="24" borderId="10" xfId="0" applyNumberFormat="1" applyFont="1" applyFill="1" applyBorder="1" applyAlignment="1">
      <alignment horizontal="left" vertical="center" wrapText="1"/>
    </xf>
    <xf numFmtId="175" fontId="21" fillId="24" borderId="10" xfId="65" applyNumberFormat="1" applyFont="1" applyFill="1" applyBorder="1" applyAlignment="1">
      <alignment wrapText="1"/>
      <protection/>
    </xf>
    <xf numFmtId="4" fontId="33" fillId="0" borderId="10" xfId="65" applyNumberFormat="1" applyFont="1" applyFill="1" applyBorder="1" applyAlignment="1">
      <alignment wrapText="1"/>
      <protection/>
    </xf>
    <xf numFmtId="2" fontId="23" fillId="0" borderId="10" xfId="0" applyNumberFormat="1" applyFont="1" applyFill="1" applyBorder="1" applyAlignment="1">
      <alignment/>
    </xf>
    <xf numFmtId="4" fontId="39" fillId="0" borderId="10" xfId="0" applyNumberFormat="1" applyFont="1" applyFill="1" applyBorder="1" applyAlignment="1" applyProtection="1">
      <alignment horizontal="right" wrapText="1"/>
      <protection/>
    </xf>
    <xf numFmtId="0" fontId="34" fillId="0" borderId="0" xfId="0" applyFont="1" applyFill="1" applyAlignment="1">
      <alignment horizontal="center"/>
    </xf>
    <xf numFmtId="4" fontId="34" fillId="0" borderId="0" xfId="0" applyNumberFormat="1" applyFont="1" applyFill="1" applyAlignment="1">
      <alignment/>
    </xf>
    <xf numFmtId="4" fontId="34" fillId="0" borderId="0" xfId="0" applyNumberFormat="1" applyFont="1" applyFill="1" applyAlignment="1">
      <alignment horizontal="center"/>
    </xf>
    <xf numFmtId="0" fontId="23" fillId="0" borderId="0" xfId="0" applyFont="1" applyFill="1" applyAlignment="1">
      <alignment horizontal="center"/>
    </xf>
    <xf numFmtId="4" fontId="23" fillId="0" borderId="0" xfId="0" applyNumberFormat="1" applyFont="1" applyFill="1" applyAlignment="1">
      <alignment/>
    </xf>
    <xf numFmtId="4" fontId="23" fillId="0" borderId="0" xfId="0" applyNumberFormat="1" applyFont="1" applyFill="1" applyAlignment="1">
      <alignment horizontal="center"/>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9"/>
  <sheetViews>
    <sheetView zoomScalePageLayoutView="0" workbookViewId="0" topLeftCell="A1">
      <pane xSplit="3" ySplit="6" topLeftCell="D70" activePane="bottomRight" state="frozen"/>
      <selection pane="topLeft" activeCell="D37" sqref="D37"/>
      <selection pane="topRight" activeCell="D37" sqref="D37"/>
      <selection pane="bottomLeft" activeCell="D37" sqref="D37"/>
      <selection pane="bottomRight" activeCell="A79" sqref="A79:E83"/>
    </sheetView>
  </sheetViews>
  <sheetFormatPr defaultColWidth="9.140625" defaultRowHeight="12.75"/>
  <cols>
    <col min="1" max="1" width="10.28125" style="1" bestFit="1" customWidth="1"/>
    <col min="2" max="2" width="57.57421875" style="9" customWidth="1"/>
    <col min="3" max="3" width="14.00390625" style="35" customWidth="1"/>
    <col min="4" max="4" width="12.00390625" style="35"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382</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6"/>
      <c r="EF4" s="146"/>
      <c r="EG4" s="146"/>
      <c r="EH4" s="146"/>
      <c r="EI4" s="146"/>
      <c r="EJ4" s="143"/>
      <c r="EK4" s="143"/>
      <c r="EL4" s="143"/>
      <c r="EM4" s="143"/>
      <c r="EN4" s="143"/>
      <c r="EO4" s="143"/>
      <c r="EP4" s="143"/>
      <c r="EQ4" s="143"/>
      <c r="ER4" s="143"/>
      <c r="ES4" s="143"/>
      <c r="ET4" s="143"/>
      <c r="EU4" s="143"/>
      <c r="EV4" s="143"/>
      <c r="EW4" s="143"/>
      <c r="EX4" s="143"/>
      <c r="EY4" s="143"/>
      <c r="EZ4" s="143"/>
      <c r="FA4" s="143"/>
      <c r="FB4" s="143"/>
      <c r="FC4" s="143"/>
    </row>
    <row r="5" spans="1:172" s="26" customFormat="1" ht="76.5">
      <c r="A5" s="36" t="s">
        <v>1</v>
      </c>
      <c r="B5" s="36" t="s">
        <v>2</v>
      </c>
      <c r="C5" s="36" t="s">
        <v>3</v>
      </c>
      <c r="D5" s="37" t="s">
        <v>4</v>
      </c>
      <c r="E5" s="36" t="s">
        <v>5</v>
      </c>
      <c r="F5" s="36"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38"/>
      <c r="B6" s="39"/>
      <c r="C6" s="57">
        <v>1</v>
      </c>
      <c r="D6" s="38" t="s">
        <v>139</v>
      </c>
      <c r="E6" s="57">
        <v>2</v>
      </c>
      <c r="F6" s="38"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0" t="s">
        <v>8</v>
      </c>
      <c r="B7" s="41" t="s">
        <v>9</v>
      </c>
      <c r="C7" s="42">
        <f>+C8+C54</f>
        <v>98107.24</v>
      </c>
      <c r="D7" s="42">
        <f>+D8+D54</f>
        <v>22137.72</v>
      </c>
      <c r="E7" s="42">
        <f>+E8+E54</f>
        <v>25626.98</v>
      </c>
      <c r="F7" s="42">
        <f>+F8+F54</f>
        <v>8413.059000000001</v>
      </c>
      <c r="G7" s="42">
        <f>+G8+G54</f>
        <v>17213.921</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10</v>
      </c>
      <c r="B8" s="41" t="s">
        <v>11</v>
      </c>
      <c r="C8" s="42">
        <f>+C13+C41+C9</f>
        <v>95831.08</v>
      </c>
      <c r="D8" s="42">
        <f>+D13+D41+D9</f>
        <v>21577.08</v>
      </c>
      <c r="E8" s="42">
        <f>+E13+E41+E9</f>
        <v>24765.93</v>
      </c>
      <c r="F8" s="42">
        <f>+F13+F41+F9</f>
        <v>8110.43</v>
      </c>
      <c r="G8" s="42">
        <f>+G13+G41+G9</f>
        <v>16655.5</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12</v>
      </c>
      <c r="B9" s="41" t="s">
        <v>13</v>
      </c>
      <c r="C9" s="42">
        <f>+C10+C11+C12</f>
        <v>0</v>
      </c>
      <c r="D9" s="42">
        <f>+D10+D11+D12</f>
        <v>0</v>
      </c>
      <c r="E9" s="42">
        <f>+E10+E11+E12</f>
        <v>0</v>
      </c>
      <c r="F9" s="42">
        <f>+F10+F11+F12</f>
        <v>0</v>
      </c>
      <c r="G9" s="42">
        <f>+G10+G11+G12</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14</v>
      </c>
      <c r="B10" s="41" t="s">
        <v>15</v>
      </c>
      <c r="C10" s="42"/>
      <c r="D10" s="42"/>
      <c r="E10" s="42"/>
      <c r="F10" s="42"/>
      <c r="G10" s="4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16</v>
      </c>
      <c r="B11" s="41" t="s">
        <v>17</v>
      </c>
      <c r="C11" s="42"/>
      <c r="D11" s="42"/>
      <c r="E11" s="42"/>
      <c r="F11" s="42"/>
      <c r="G11" s="42"/>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0"/>
      <c r="B12" s="107" t="s">
        <v>342</v>
      </c>
      <c r="C12" s="42"/>
      <c r="D12" s="42"/>
      <c r="E12" s="42"/>
      <c r="F12" s="42"/>
      <c r="G12" s="42"/>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18</v>
      </c>
      <c r="B13" s="41" t="s">
        <v>19</v>
      </c>
      <c r="C13" s="42">
        <f>+C14+C22</f>
        <v>95694.08</v>
      </c>
      <c r="D13" s="42">
        <f>+D14+D22</f>
        <v>21504.08</v>
      </c>
      <c r="E13" s="42">
        <f>+E14+E22</f>
        <v>24651.11</v>
      </c>
      <c r="F13" s="42">
        <f>+F14+F22</f>
        <v>8060.47</v>
      </c>
      <c r="G13" s="42">
        <f>+G14+G22</f>
        <v>16590.64</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0" t="s">
        <v>20</v>
      </c>
      <c r="B14" s="41" t="s">
        <v>21</v>
      </c>
      <c r="C14" s="42">
        <f>+C15</f>
        <v>46467.08</v>
      </c>
      <c r="D14" s="42">
        <f>+D15</f>
        <v>10419.08</v>
      </c>
      <c r="E14" s="42">
        <f>+E15</f>
        <v>11583.619999999999</v>
      </c>
      <c r="F14" s="42">
        <f>+F15</f>
        <v>3864.7199999999993</v>
      </c>
      <c r="G14" s="42">
        <f>+G15</f>
        <v>7718.900000000001</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0" t="s">
        <v>22</v>
      </c>
      <c r="B15" s="41" t="s">
        <v>23</v>
      </c>
      <c r="C15" s="42">
        <f>C16+C17+C19+C20+C21+C18</f>
        <v>46467.08</v>
      </c>
      <c r="D15" s="42">
        <f>D16+D17+D19+D20+D21+D18</f>
        <v>10419.08</v>
      </c>
      <c r="E15" s="42">
        <f>E16+E17+E19+E20+E21+E18</f>
        <v>11583.619999999999</v>
      </c>
      <c r="F15" s="42">
        <f>F16+F17+F19+F20+F21+F18</f>
        <v>3864.7199999999993</v>
      </c>
      <c r="G15" s="42">
        <f>G16+G17+G19+G20+G21+G18</f>
        <v>7718.900000000001</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24</v>
      </c>
      <c r="B16" s="45" t="s">
        <v>25</v>
      </c>
      <c r="C16" s="42">
        <v>46467.08</v>
      </c>
      <c r="D16" s="42">
        <v>10419.08</v>
      </c>
      <c r="E16" s="43">
        <v>9801.83</v>
      </c>
      <c r="F16" s="43">
        <f>E16-G16</f>
        <v>3257.6099999999997</v>
      </c>
      <c r="G16" s="43">
        <v>6544.22</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4" t="s">
        <v>26</v>
      </c>
      <c r="B17" s="45" t="s">
        <v>27</v>
      </c>
      <c r="C17" s="42"/>
      <c r="D17" s="42"/>
      <c r="E17" s="43">
        <v>162.73</v>
      </c>
      <c r="F17" s="43">
        <f>E17-G17</f>
        <v>56.889999999999986</v>
      </c>
      <c r="G17" s="43">
        <v>105.84</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4" t="s">
        <v>28</v>
      </c>
      <c r="B18" s="45" t="s">
        <v>29</v>
      </c>
      <c r="C18" s="42"/>
      <c r="D18" s="42"/>
      <c r="E18" s="43"/>
      <c r="F18" s="43"/>
      <c r="G18" s="43"/>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30</v>
      </c>
      <c r="B19" s="45" t="s">
        <v>31</v>
      </c>
      <c r="C19" s="42"/>
      <c r="D19" s="42"/>
      <c r="E19" s="43">
        <v>1619.06</v>
      </c>
      <c r="F19" s="43">
        <f>E19-G19</f>
        <v>550.22</v>
      </c>
      <c r="G19" s="43">
        <v>1068.84</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4" t="s">
        <v>32</v>
      </c>
      <c r="B20" s="45" t="s">
        <v>33</v>
      </c>
      <c r="C20" s="42"/>
      <c r="D20" s="42"/>
      <c r="E20" s="43"/>
      <c r="F20" s="43"/>
      <c r="G20" s="43"/>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4" t="s">
        <v>34</v>
      </c>
      <c r="B21" s="46" t="s">
        <v>35</v>
      </c>
      <c r="C21" s="42"/>
      <c r="D21" s="42"/>
      <c r="E21" s="43"/>
      <c r="F21" s="43"/>
      <c r="G21" s="43"/>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0" t="s">
        <v>36</v>
      </c>
      <c r="B22" s="41" t="s">
        <v>37</v>
      </c>
      <c r="C22" s="42">
        <f>C23+C29+C40+C30+C31+C32+C33+C34+C35+C36+C37+C38+C39</f>
        <v>49227</v>
      </c>
      <c r="D22" s="42">
        <f>D23+D29+D40+D30+D31+D32+D33+D34+D35+D36+D37+D38+D39</f>
        <v>11085</v>
      </c>
      <c r="E22" s="42">
        <f>E23+E29+E40+E30+E31+E32+E33+E34+E35+E36+E37+E38+E39</f>
        <v>13067.49</v>
      </c>
      <c r="F22" s="42">
        <f>F23+F29+F40+F30+F31+F32+F33+F34+F35+F36+F37+F38+F39</f>
        <v>4195.750000000001</v>
      </c>
      <c r="G22" s="42">
        <f>G23+G29+G40+G30+G31+G32+G33+G34+G35+G36+G37+G38+G39</f>
        <v>8871.74</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0" t="s">
        <v>38</v>
      </c>
      <c r="B23" s="41" t="s">
        <v>39</v>
      </c>
      <c r="C23" s="42">
        <f>C24+C25+C26+C27+C28</f>
        <v>48355</v>
      </c>
      <c r="D23" s="42">
        <f>D24+D25+D26+D27+D28</f>
        <v>10869</v>
      </c>
      <c r="E23" s="42">
        <f>E24+E25+E26+E27+E28</f>
        <v>12856.01</v>
      </c>
      <c r="F23" s="42">
        <f>F24+F25+F26+F27+F28</f>
        <v>4076.84</v>
      </c>
      <c r="G23" s="42">
        <f>G24+G25+G26+G27+G28</f>
        <v>8779.17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4" t="s">
        <v>40</v>
      </c>
      <c r="B24" s="45" t="s">
        <v>41</v>
      </c>
      <c r="C24" s="42">
        <v>48355</v>
      </c>
      <c r="D24" s="42">
        <v>10869</v>
      </c>
      <c r="E24" s="43">
        <v>10112.34</v>
      </c>
      <c r="F24" s="43">
        <f>E24-G24</f>
        <v>3379.8100000000004</v>
      </c>
      <c r="G24" s="43">
        <v>6732.53</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4" t="s">
        <v>42</v>
      </c>
      <c r="B25" s="47" t="s">
        <v>43</v>
      </c>
      <c r="C25" s="42"/>
      <c r="D25" s="42"/>
      <c r="E25" s="43">
        <v>1300.66</v>
      </c>
      <c r="F25" s="43">
        <f>E25-G25</f>
        <v>664.08</v>
      </c>
      <c r="G25" s="43">
        <v>636.58</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4" t="s">
        <v>44</v>
      </c>
      <c r="B26" s="45" t="s">
        <v>45</v>
      </c>
      <c r="C26" s="42"/>
      <c r="D26" s="42"/>
      <c r="E26" s="43">
        <v>3.18</v>
      </c>
      <c r="F26" s="43">
        <f>E26-G26</f>
        <v>3.1100000000000003</v>
      </c>
      <c r="G26" s="43">
        <v>0.07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46</v>
      </c>
      <c r="B27" s="45" t="s">
        <v>47</v>
      </c>
      <c r="C27" s="42"/>
      <c r="D27" s="42"/>
      <c r="E27" s="43">
        <v>1439.83</v>
      </c>
      <c r="F27" s="43">
        <f>E27-G27</f>
        <v>29.839999999999918</v>
      </c>
      <c r="G27" s="43">
        <v>1409.99</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48</v>
      </c>
      <c r="B28" s="45" t="s">
        <v>49</v>
      </c>
      <c r="C28" s="42"/>
      <c r="D28" s="42"/>
      <c r="E28" s="43"/>
      <c r="F28" s="43"/>
      <c r="G28" s="43"/>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50</v>
      </c>
      <c r="B29" s="45" t="s">
        <v>51</v>
      </c>
      <c r="C29" s="42"/>
      <c r="D29" s="42"/>
      <c r="E29" s="43"/>
      <c r="F29" s="43"/>
      <c r="G29" s="43"/>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4" t="s">
        <v>52</v>
      </c>
      <c r="B30" s="48" t="s">
        <v>53</v>
      </c>
      <c r="C30" s="42"/>
      <c r="D30" s="42"/>
      <c r="E30" s="43"/>
      <c r="F30" s="43"/>
      <c r="G30" s="43"/>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4" t="s">
        <v>54</v>
      </c>
      <c r="B31" s="45" t="s">
        <v>55</v>
      </c>
      <c r="C31" s="42">
        <v>6</v>
      </c>
      <c r="D31" s="42">
        <v>1</v>
      </c>
      <c r="E31" s="43">
        <v>1.24</v>
      </c>
      <c r="F31" s="43">
        <f>E31-G31</f>
        <v>0.8999999999999999</v>
      </c>
      <c r="G31" s="43">
        <v>0.34</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4" t="s">
        <v>56</v>
      </c>
      <c r="B32" s="45" t="s">
        <v>57</v>
      </c>
      <c r="C32" s="42">
        <v>76</v>
      </c>
      <c r="D32" s="42">
        <v>18</v>
      </c>
      <c r="E32" s="43">
        <v>10.09</v>
      </c>
      <c r="F32" s="43">
        <f>E32-G32</f>
        <v>3.55</v>
      </c>
      <c r="G32" s="43">
        <v>6.54</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58</v>
      </c>
      <c r="B33" s="45" t="s">
        <v>59</v>
      </c>
      <c r="C33" s="42"/>
      <c r="D33" s="42"/>
      <c r="E33" s="43"/>
      <c r="F33" s="43"/>
      <c r="G33" s="43"/>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60</v>
      </c>
      <c r="B34" s="45" t="s">
        <v>61</v>
      </c>
      <c r="C34" s="42"/>
      <c r="D34" s="42"/>
      <c r="E34" s="43"/>
      <c r="F34" s="43"/>
      <c r="G34" s="4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62</v>
      </c>
      <c r="B35" s="45" t="s">
        <v>63</v>
      </c>
      <c r="C35" s="42"/>
      <c r="D35" s="42"/>
      <c r="E35" s="43"/>
      <c r="F35" s="43"/>
      <c r="G35" s="43"/>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64</v>
      </c>
      <c r="B36" s="45" t="s">
        <v>65</v>
      </c>
      <c r="C36" s="42"/>
      <c r="D36" s="42"/>
      <c r="E36" s="43">
        <v>0.05</v>
      </c>
      <c r="F36" s="43">
        <f>E36-G36</f>
        <v>0</v>
      </c>
      <c r="G36" s="43">
        <v>0.05</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4" t="s">
        <v>66</v>
      </c>
      <c r="B37" s="45" t="s">
        <v>67</v>
      </c>
      <c r="C37" s="42">
        <v>187</v>
      </c>
      <c r="D37" s="42">
        <v>44</v>
      </c>
      <c r="E37" s="43">
        <v>35.53</v>
      </c>
      <c r="F37" s="43">
        <f>E37-G37</f>
        <v>5.609999999999999</v>
      </c>
      <c r="G37" s="43">
        <v>29.92</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t="s">
        <v>68</v>
      </c>
      <c r="B38" s="45" t="s">
        <v>69</v>
      </c>
      <c r="C38" s="42">
        <v>603</v>
      </c>
      <c r="D38" s="42">
        <v>153</v>
      </c>
      <c r="E38" s="43">
        <v>145.59</v>
      </c>
      <c r="F38" s="43">
        <f>E38-G38</f>
        <v>110.46000000000001</v>
      </c>
      <c r="G38" s="43">
        <v>35.13</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4"/>
      <c r="B39" s="45" t="s">
        <v>70</v>
      </c>
      <c r="C39" s="42"/>
      <c r="D39" s="42"/>
      <c r="E39" s="43">
        <v>18.98</v>
      </c>
      <c r="F39" s="43">
        <f>E39-G39</f>
        <v>-1.6099999999999994</v>
      </c>
      <c r="G39" s="43">
        <v>20.59</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4" t="s">
        <v>71</v>
      </c>
      <c r="B40" s="45" t="s">
        <v>72</v>
      </c>
      <c r="C40" s="42"/>
      <c r="D40" s="42"/>
      <c r="E40" s="43"/>
      <c r="F40" s="43"/>
      <c r="G40" s="43"/>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73</v>
      </c>
      <c r="B41" s="41" t="s">
        <v>74</v>
      </c>
      <c r="C41" s="42">
        <f>+C42+C47</f>
        <v>137</v>
      </c>
      <c r="D41" s="42">
        <f>+D42+D47</f>
        <v>73</v>
      </c>
      <c r="E41" s="42">
        <f>+E42+E47</f>
        <v>114.82</v>
      </c>
      <c r="F41" s="42">
        <f>+F42+F47</f>
        <v>49.959999999999994</v>
      </c>
      <c r="G41" s="42">
        <f>+G42+G47</f>
        <v>64.86</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75</v>
      </c>
      <c r="B42" s="41" t="s">
        <v>76</v>
      </c>
      <c r="C42" s="42">
        <f>+C43+C45</f>
        <v>0</v>
      </c>
      <c r="D42" s="42">
        <f>+D43+D45</f>
        <v>0</v>
      </c>
      <c r="E42" s="42">
        <f>+E43+E45</f>
        <v>0</v>
      </c>
      <c r="F42" s="42">
        <f>+F43+F45</f>
        <v>0</v>
      </c>
      <c r="G42" s="42">
        <f>+G43+G45</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0" t="s">
        <v>77</v>
      </c>
      <c r="B43" s="41" t="s">
        <v>78</v>
      </c>
      <c r="C43" s="42">
        <f>+C44</f>
        <v>0</v>
      </c>
      <c r="D43" s="42">
        <f>+D44</f>
        <v>0</v>
      </c>
      <c r="E43" s="42">
        <f>+E44</f>
        <v>0</v>
      </c>
      <c r="F43" s="42">
        <f>+F44</f>
        <v>0</v>
      </c>
      <c r="G43" s="42">
        <f>+G44</f>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4" t="s">
        <v>79</v>
      </c>
      <c r="B44" s="45" t="s">
        <v>80</v>
      </c>
      <c r="C44" s="42"/>
      <c r="D44" s="42"/>
      <c r="E44" s="43"/>
      <c r="F44" s="43"/>
      <c r="G44" s="43"/>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0" t="s">
        <v>81</v>
      </c>
      <c r="B45" s="41" t="s">
        <v>82</v>
      </c>
      <c r="C45" s="42">
        <f>+C46</f>
        <v>0</v>
      </c>
      <c r="D45" s="42">
        <f>+D46</f>
        <v>0</v>
      </c>
      <c r="E45" s="42">
        <f>+E46</f>
        <v>0</v>
      </c>
      <c r="F45" s="42">
        <f>+F46</f>
        <v>0</v>
      </c>
      <c r="G45" s="42">
        <f>+G46</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83</v>
      </c>
      <c r="B46" s="45" t="s">
        <v>84</v>
      </c>
      <c r="C46" s="42"/>
      <c r="D46" s="42"/>
      <c r="E46" s="43"/>
      <c r="F46" s="43"/>
      <c r="G46" s="43"/>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49" t="s">
        <v>85</v>
      </c>
      <c r="B47" s="41" t="s">
        <v>86</v>
      </c>
      <c r="C47" s="42">
        <f>+C48+C52</f>
        <v>137</v>
      </c>
      <c r="D47" s="42">
        <f>+D48+D52</f>
        <v>73</v>
      </c>
      <c r="E47" s="42">
        <f>+E48+E52</f>
        <v>114.82</v>
      </c>
      <c r="F47" s="42">
        <f>+F48+F52</f>
        <v>49.959999999999994</v>
      </c>
      <c r="G47" s="42">
        <f>+G48+G52</f>
        <v>64.86</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0" t="s">
        <v>87</v>
      </c>
      <c r="B48" s="41" t="s">
        <v>88</v>
      </c>
      <c r="C48" s="42">
        <f>C51+C49+C50</f>
        <v>137</v>
      </c>
      <c r="D48" s="42">
        <f>D51+D49+D50</f>
        <v>73</v>
      </c>
      <c r="E48" s="42">
        <f>E51+E49+E50</f>
        <v>114.82</v>
      </c>
      <c r="F48" s="42">
        <f>F51+F49+F50</f>
        <v>49.959999999999994</v>
      </c>
      <c r="G48" s="42">
        <f>G51+G49+G50</f>
        <v>64.86</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6" t="s">
        <v>344</v>
      </c>
      <c r="B49" s="41" t="s">
        <v>89</v>
      </c>
      <c r="C49" s="42"/>
      <c r="D49" s="42"/>
      <c r="E49" s="42"/>
      <c r="F49" s="42"/>
      <c r="G49" s="42"/>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6" t="s">
        <v>345</v>
      </c>
      <c r="B50" s="41" t="s">
        <v>346</v>
      </c>
      <c r="C50" s="42">
        <v>0</v>
      </c>
      <c r="D50" s="42">
        <v>0</v>
      </c>
      <c r="E50" s="42">
        <v>0</v>
      </c>
      <c r="F50" s="43">
        <f>E50-G50</f>
        <v>0</v>
      </c>
      <c r="G50" s="42">
        <v>0</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90</v>
      </c>
      <c r="B51" s="50" t="s">
        <v>91</v>
      </c>
      <c r="C51" s="42">
        <v>137</v>
      </c>
      <c r="D51" s="42">
        <v>73</v>
      </c>
      <c r="E51" s="43">
        <v>114.82</v>
      </c>
      <c r="F51" s="43">
        <f>E51-G51</f>
        <v>49.959999999999994</v>
      </c>
      <c r="G51" s="43">
        <v>64.86</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92</v>
      </c>
      <c r="B52" s="41" t="s">
        <v>93</v>
      </c>
      <c r="C52" s="42">
        <f>C53</f>
        <v>0</v>
      </c>
      <c r="D52" s="42">
        <f>D53</f>
        <v>0</v>
      </c>
      <c r="E52" s="42">
        <f>E53</f>
        <v>0</v>
      </c>
      <c r="F52" s="42">
        <f>F53</f>
        <v>0</v>
      </c>
      <c r="G52" s="42">
        <f>G53</f>
        <v>0</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4" t="s">
        <v>94</v>
      </c>
      <c r="B53" s="50" t="s">
        <v>95</v>
      </c>
      <c r="C53" s="42"/>
      <c r="D53" s="42"/>
      <c r="E53" s="43"/>
      <c r="F53" s="43"/>
      <c r="G53" s="43"/>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96</v>
      </c>
      <c r="B54" s="41" t="s">
        <v>97</v>
      </c>
      <c r="C54" s="42">
        <f>+C55</f>
        <v>2276.16</v>
      </c>
      <c r="D54" s="42">
        <f>+D55</f>
        <v>560.64</v>
      </c>
      <c r="E54" s="42">
        <f>+E55</f>
        <v>861.05</v>
      </c>
      <c r="F54" s="42">
        <f>+F55</f>
        <v>302.62899999999996</v>
      </c>
      <c r="G54" s="42">
        <f>+G55</f>
        <v>558.421</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0" t="s">
        <v>98</v>
      </c>
      <c r="B55" s="41" t="s">
        <v>99</v>
      </c>
      <c r="C55" s="42">
        <f>+C56+C68</f>
        <v>2276.16</v>
      </c>
      <c r="D55" s="42">
        <f>+D56+D68</f>
        <v>560.64</v>
      </c>
      <c r="E55" s="42">
        <f>+E56+E68</f>
        <v>861.05</v>
      </c>
      <c r="F55" s="42">
        <f>+F56+F68</f>
        <v>302.62899999999996</v>
      </c>
      <c r="G55" s="42">
        <f>+G56+G68</f>
        <v>558.421</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0" t="s">
        <v>100</v>
      </c>
      <c r="B56" s="41" t="s">
        <v>101</v>
      </c>
      <c r="C56" s="42">
        <f>C57+C58+C59+C60+C62+C63+C64+C65+C61+C66+C67</f>
        <v>1778.1599999999999</v>
      </c>
      <c r="D56" s="42">
        <f>D57+D58+D59+D60+D62+D63+D64+D65+D61+D66+D67</f>
        <v>451.15999999999997</v>
      </c>
      <c r="E56" s="42">
        <f>E57+E58+E59+E60+E62+E63+E64+E65+E61+E66+E67</f>
        <v>555.1</v>
      </c>
      <c r="F56" s="42">
        <f>F57+F58+F59+F60+F62+F63+F64+F65+F61+F66+F67</f>
        <v>198.79899999999998</v>
      </c>
      <c r="G56" s="42">
        <f>G57+G58+G59+G60+G62+G63+G64+G65+G61+G66+G67</f>
        <v>356.301</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4" t="s">
        <v>102</v>
      </c>
      <c r="B57" s="50" t="s">
        <v>103</v>
      </c>
      <c r="C57" s="42"/>
      <c r="D57" s="42"/>
      <c r="E57" s="43"/>
      <c r="F57" s="43"/>
      <c r="G57" s="43"/>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104</v>
      </c>
      <c r="B58" s="50" t="s">
        <v>105</v>
      </c>
      <c r="C58" s="42">
        <v>47</v>
      </c>
      <c r="D58" s="42">
        <v>4</v>
      </c>
      <c r="E58" s="43">
        <v>259.94</v>
      </c>
      <c r="F58" s="43">
        <f>E58-G58</f>
        <v>91.88</v>
      </c>
      <c r="G58" s="43">
        <v>168.06</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1" t="s">
        <v>106</v>
      </c>
      <c r="B59" s="50" t="s">
        <v>107</v>
      </c>
      <c r="C59" s="42"/>
      <c r="D59" s="42"/>
      <c r="E59" s="43"/>
      <c r="F59" s="43"/>
      <c r="G59" s="43"/>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108</v>
      </c>
      <c r="B60" s="52" t="s">
        <v>109</v>
      </c>
      <c r="C60" s="42">
        <v>1161</v>
      </c>
      <c r="D60" s="42">
        <v>294</v>
      </c>
      <c r="E60" s="43">
        <v>294.59</v>
      </c>
      <c r="F60" s="43">
        <f>E60-G60</f>
        <v>106.75899999999999</v>
      </c>
      <c r="G60" s="43">
        <v>187.831</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4" t="s">
        <v>110</v>
      </c>
      <c r="B61" s="52" t="s">
        <v>111</v>
      </c>
      <c r="C61" s="42"/>
      <c r="D61" s="42"/>
      <c r="E61" s="43"/>
      <c r="F61" s="43"/>
      <c r="G61" s="43"/>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112</v>
      </c>
      <c r="B62" s="52" t="s">
        <v>113</v>
      </c>
      <c r="C62" s="42"/>
      <c r="D62" s="42"/>
      <c r="E62" s="43"/>
      <c r="F62" s="43"/>
      <c r="G62" s="43"/>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114</v>
      </c>
      <c r="B63" s="52" t="s">
        <v>115</v>
      </c>
      <c r="C63" s="42"/>
      <c r="D63" s="42"/>
      <c r="E63" s="43"/>
      <c r="F63" s="43"/>
      <c r="G63" s="43"/>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116</v>
      </c>
      <c r="B64" s="52" t="s">
        <v>117</v>
      </c>
      <c r="C64" s="42"/>
      <c r="D64" s="42"/>
      <c r="E64" s="43"/>
      <c r="F64" s="43"/>
      <c r="G64" s="43"/>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4" t="s">
        <v>118</v>
      </c>
      <c r="B65" s="52" t="s">
        <v>119</v>
      </c>
      <c r="C65" s="42">
        <v>6</v>
      </c>
      <c r="D65" s="42">
        <v>1</v>
      </c>
      <c r="E65" s="43">
        <v>0.57</v>
      </c>
      <c r="F65" s="43">
        <f>E65-G65</f>
        <v>0.15999999999999998</v>
      </c>
      <c r="G65" s="43">
        <v>0.41</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120</v>
      </c>
      <c r="B66" s="52" t="s">
        <v>121</v>
      </c>
      <c r="C66" s="42">
        <v>564.16</v>
      </c>
      <c r="D66" s="42">
        <v>152.16</v>
      </c>
      <c r="E66" s="43"/>
      <c r="F66" s="43"/>
      <c r="G66" s="43"/>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359</v>
      </c>
      <c r="B67" s="52" t="s">
        <v>360</v>
      </c>
      <c r="C67" s="135"/>
      <c r="D67" s="135"/>
      <c r="E67" s="43"/>
      <c r="F67" s="43"/>
      <c r="G67" s="43"/>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12.75">
      <c r="A68" s="40" t="s">
        <v>122</v>
      </c>
      <c r="B68" s="41" t="s">
        <v>123</v>
      </c>
      <c r="C68" s="42">
        <f>+C69+C70+C71+C72+C73+C74+C75+C76</f>
        <v>498</v>
      </c>
      <c r="D68" s="42">
        <f>+D69+D70+D71+D72+D73+D74+D75+D76</f>
        <v>109.48</v>
      </c>
      <c r="E68" s="42">
        <f>+E69+E70+E71+E72+E73+E74+E75+E76</f>
        <v>305.94999999999993</v>
      </c>
      <c r="F68" s="42">
        <f>+F69+F70+F71+F72+F73+F74+F75+F76</f>
        <v>103.82999999999997</v>
      </c>
      <c r="G68" s="42">
        <f>+G69+G70+G71+G72+G73+G74+G75+G76</f>
        <v>202.12</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124</v>
      </c>
      <c r="B69" s="45" t="s">
        <v>125</v>
      </c>
      <c r="C69" s="42"/>
      <c r="D69" s="42"/>
      <c r="E69" s="43"/>
      <c r="F69" s="43"/>
      <c r="G69" s="43"/>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126</v>
      </c>
      <c r="B70" s="53" t="s">
        <v>109</v>
      </c>
      <c r="C70" s="42"/>
      <c r="D70" s="42"/>
      <c r="E70" s="43"/>
      <c r="F70" s="43"/>
      <c r="G70" s="43"/>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127</v>
      </c>
      <c r="B71" s="45" t="s">
        <v>128</v>
      </c>
      <c r="C71" s="42"/>
      <c r="D71" s="42"/>
      <c r="E71" s="43">
        <v>-0.28</v>
      </c>
      <c r="F71" s="43">
        <f>E71-G71</f>
        <v>-0.24000000000000002</v>
      </c>
      <c r="G71" s="43">
        <v>-0.04</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4" t="s">
        <v>129</v>
      </c>
      <c r="B72" s="45" t="s">
        <v>130</v>
      </c>
      <c r="C72" s="42"/>
      <c r="D72" s="42"/>
      <c r="E72" s="43">
        <v>-0.88</v>
      </c>
      <c r="F72" s="43">
        <f>E72-G72</f>
        <v>-0.15000000000000002</v>
      </c>
      <c r="G72" s="43">
        <v>-0.73</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4" t="s">
        <v>131</v>
      </c>
      <c r="B73" s="45" t="s">
        <v>113</v>
      </c>
      <c r="C73" s="42"/>
      <c r="D73" s="42"/>
      <c r="E73" s="43">
        <v>306.83</v>
      </c>
      <c r="F73" s="43">
        <f>E73-G73</f>
        <v>104.14999999999998</v>
      </c>
      <c r="G73" s="43">
        <v>202.68</v>
      </c>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48" t="s">
        <v>132</v>
      </c>
      <c r="B74" s="54" t="s">
        <v>133</v>
      </c>
      <c r="C74" s="42">
        <v>498</v>
      </c>
      <c r="D74" s="42">
        <v>109.48</v>
      </c>
      <c r="E74" s="43"/>
      <c r="F74" s="43"/>
      <c r="G74" s="43"/>
      <c r="AP74" s="2"/>
      <c r="BP74" s="2"/>
      <c r="BQ74" s="2"/>
      <c r="BR74" s="2"/>
      <c r="CJ74" s="2"/>
    </row>
    <row r="75" spans="1:172" s="26" customFormat="1" ht="51">
      <c r="A75" s="45" t="s">
        <v>134</v>
      </c>
      <c r="B75" s="55" t="s">
        <v>135</v>
      </c>
      <c r="C75" s="42"/>
      <c r="D75" s="42"/>
      <c r="E75" s="43">
        <v>0.28</v>
      </c>
      <c r="F75" s="43">
        <f>E75-G75</f>
        <v>0.07000000000000003</v>
      </c>
      <c r="G75" s="43">
        <v>0.21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25.5">
      <c r="A76" s="45" t="s">
        <v>136</v>
      </c>
      <c r="B76" s="56" t="s">
        <v>137</v>
      </c>
      <c r="C76" s="42"/>
      <c r="D76" s="42"/>
      <c r="E76" s="43"/>
      <c r="F76" s="43"/>
      <c r="G76" s="43"/>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101"/>
      <c r="B77" s="104"/>
      <c r="C77" s="102"/>
      <c r="D77" s="103"/>
      <c r="E77" s="103"/>
      <c r="F77" s="103"/>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01"/>
      <c r="B78" s="104"/>
      <c r="C78" s="102"/>
      <c r="D78" s="103"/>
      <c r="E78" s="103"/>
      <c r="F78" s="103"/>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144" t="s">
        <v>138</v>
      </c>
      <c r="B79" s="144"/>
      <c r="C79" s="31"/>
      <c r="D79" s="31"/>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2.75">
      <c r="A80" s="13"/>
      <c r="C80" s="31"/>
      <c r="D80" s="31"/>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32" customFormat="1" ht="15">
      <c r="A81" s="14"/>
      <c r="B81" s="137" t="s">
        <v>386</v>
      </c>
      <c r="C81" s="138"/>
      <c r="D81" s="139" t="s">
        <v>385</v>
      </c>
      <c r="E81" s="137"/>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4"/>
      <c r="BQ81" s="34"/>
      <c r="BR81" s="34"/>
      <c r="BS81" s="33"/>
      <c r="BT81" s="33"/>
      <c r="BU81" s="33"/>
      <c r="BV81" s="33"/>
      <c r="BW81" s="33"/>
      <c r="BX81" s="33"/>
      <c r="BY81" s="33"/>
      <c r="BZ81" s="33"/>
      <c r="CA81" s="33"/>
      <c r="CB81" s="33"/>
      <c r="CC81" s="33"/>
      <c r="CD81" s="33"/>
      <c r="CE81" s="33"/>
      <c r="CF81" s="33"/>
      <c r="CG81" s="33"/>
      <c r="CH81" s="33"/>
      <c r="CI81" s="33"/>
      <c r="CJ81" s="34"/>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row>
    <row r="82" spans="1:172" s="26" customFormat="1" ht="12.75">
      <c r="A82" s="13"/>
      <c r="B82" s="140" t="s">
        <v>383</v>
      </c>
      <c r="C82" s="141"/>
      <c r="D82" s="142" t="s">
        <v>384</v>
      </c>
      <c r="E82" s="14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 customHeight="1">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sheetData>
  <sheetProtection/>
  <protectedRanges>
    <protectedRange sqref="D77:F78" name="Zonă1"/>
    <protectedRange sqref="F58 F71:F73 F50 E44:G45 E54:G55 E47:G47 E16:G21 E51:G51 E74:G76 E59:G70 E24:G40" name="Zonă1_1"/>
    <protectedRange sqref="C45:D45 C68:D68 C54:D55 C47:D47" name="Zonă1_1_1"/>
  </protectedRanges>
  <mergeCells count="32">
    <mergeCell ref="Y4:AC4"/>
    <mergeCell ref="AD4:AH4"/>
    <mergeCell ref="AI4:AM4"/>
    <mergeCell ref="AN4:AR4"/>
    <mergeCell ref="H4:I4"/>
    <mergeCell ref="J4:N4"/>
    <mergeCell ref="O4:S4"/>
    <mergeCell ref="T4:X4"/>
    <mergeCell ref="BM4:BQ4"/>
    <mergeCell ref="BR4:BV4"/>
    <mergeCell ref="BW4:CA4"/>
    <mergeCell ref="CB4:CF4"/>
    <mergeCell ref="AS4:AW4"/>
    <mergeCell ref="AX4:BB4"/>
    <mergeCell ref="BC4:BG4"/>
    <mergeCell ref="BH4:BL4"/>
    <mergeCell ref="DP4:DT4"/>
    <mergeCell ref="DU4:DY4"/>
    <mergeCell ref="CL4:CP4"/>
    <mergeCell ref="CQ4:CU4"/>
    <mergeCell ref="CV4:CZ4"/>
    <mergeCell ref="DA4:DE4"/>
    <mergeCell ref="ET4:EX4"/>
    <mergeCell ref="EY4:FC4"/>
    <mergeCell ref="A79:B79"/>
    <mergeCell ref="DZ4:ED4"/>
    <mergeCell ref="EE4:EI4"/>
    <mergeCell ref="EJ4:EN4"/>
    <mergeCell ref="EO4:ES4"/>
    <mergeCell ref="DF4:DJ4"/>
    <mergeCell ref="DK4:DO4"/>
    <mergeCell ref="CG4:CK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97"/>
  <sheetViews>
    <sheetView tabSelected="1" zoomScale="90" zoomScaleNormal="90" zoomScalePageLayoutView="0" workbookViewId="0" topLeftCell="A1">
      <pane xSplit="3" ySplit="6" topLeftCell="D185" activePane="bottomRight" state="frozen"/>
      <selection pane="topLeft" activeCell="G5" sqref="G5"/>
      <selection pane="topRight" activeCell="G5" sqref="G5"/>
      <selection pane="bottomLeft" activeCell="G5" sqref="G5"/>
      <selection pane="bottomRight" activeCell="F196" sqref="F196:G197"/>
    </sheetView>
  </sheetViews>
  <sheetFormatPr defaultColWidth="9.140625" defaultRowHeight="12.75"/>
  <cols>
    <col min="1" max="1" width="14.00390625" style="108" customWidth="1"/>
    <col min="2" max="2" width="63.57421875" style="28" bestFit="1" customWidth="1"/>
    <col min="3" max="3" width="0.13671875" style="28" customWidth="1"/>
    <col min="4" max="4" width="13.140625" style="28" customWidth="1"/>
    <col min="5" max="5" width="12.57421875" style="28" bestFit="1" customWidth="1"/>
    <col min="6" max="6" width="11.140625" style="28" customWidth="1"/>
    <col min="7" max="7" width="12.421875" style="28" customWidth="1"/>
    <col min="8" max="8" width="11.8515625" style="28" customWidth="1"/>
    <col min="9" max="9" width="11.57421875" style="20" bestFit="1" customWidth="1"/>
    <col min="10" max="10" width="10.421875" style="20" bestFit="1" customWidth="1"/>
    <col min="11" max="11" width="11.57421875" style="20" bestFit="1" customWidth="1"/>
    <col min="12" max="16384" width="9.140625" style="20" customWidth="1"/>
  </cols>
  <sheetData>
    <row r="1" spans="2:3" ht="15">
      <c r="B1" s="58" t="s">
        <v>381</v>
      </c>
      <c r="C1" s="59"/>
    </row>
    <row r="2" spans="2:3" ht="12.75">
      <c r="B2" s="59"/>
      <c r="C2" s="59"/>
    </row>
    <row r="3" spans="2:4" ht="12.75">
      <c r="B3" s="59"/>
      <c r="C3" s="59"/>
      <c r="D3" s="30"/>
    </row>
    <row r="4" spans="4:8" ht="12.75">
      <c r="D4" s="60"/>
      <c r="E4" s="60"/>
      <c r="F4" s="61"/>
      <c r="G4" s="62"/>
      <c r="H4" s="63" t="s">
        <v>140</v>
      </c>
    </row>
    <row r="5" spans="1:8" s="112" customFormat="1" ht="89.25">
      <c r="A5" s="109" t="s">
        <v>1</v>
      </c>
      <c r="B5" s="24" t="s">
        <v>2</v>
      </c>
      <c r="C5" s="24"/>
      <c r="D5" s="24" t="s">
        <v>141</v>
      </c>
      <c r="E5" s="5" t="s">
        <v>142</v>
      </c>
      <c r="F5" s="5" t="s">
        <v>143</v>
      </c>
      <c r="G5" s="24" t="s">
        <v>144</v>
      </c>
      <c r="H5" s="24" t="s">
        <v>145</v>
      </c>
    </row>
    <row r="6" spans="1:8" ht="12.75">
      <c r="A6" s="68"/>
      <c r="B6" s="6" t="s">
        <v>146</v>
      </c>
      <c r="C6" s="6"/>
      <c r="D6" s="115">
        <v>1</v>
      </c>
      <c r="E6" s="115">
        <v>2</v>
      </c>
      <c r="F6" s="115">
        <v>3</v>
      </c>
      <c r="G6" s="115">
        <v>4</v>
      </c>
      <c r="H6" s="115" t="s">
        <v>147</v>
      </c>
    </row>
    <row r="7" spans="1:12" s="11" customFormat="1" ht="12.75">
      <c r="A7" s="68" t="s">
        <v>148</v>
      </c>
      <c r="B7" s="64" t="s">
        <v>149</v>
      </c>
      <c r="C7" s="65">
        <f aca="true" t="shared" si="0" ref="C7:H7">+C8+C15</f>
        <v>0</v>
      </c>
      <c r="D7" s="65">
        <f t="shared" si="0"/>
        <v>225522.64</v>
      </c>
      <c r="E7" s="65">
        <f t="shared" si="0"/>
        <v>232393.71999999997</v>
      </c>
      <c r="F7" s="65">
        <f t="shared" si="0"/>
        <v>63508.170000000006</v>
      </c>
      <c r="G7" s="65">
        <f t="shared" si="0"/>
        <v>62817.88</v>
      </c>
      <c r="H7" s="65">
        <f t="shared" si="0"/>
        <v>24294.29</v>
      </c>
      <c r="I7" s="65">
        <f>+I8+I15</f>
        <v>38523.59</v>
      </c>
      <c r="J7" s="8"/>
      <c r="K7" s="8"/>
      <c r="L7" s="8"/>
    </row>
    <row r="8" spans="1:12" s="11" customFormat="1" ht="12.75">
      <c r="A8" s="68" t="s">
        <v>150</v>
      </c>
      <c r="B8" s="66" t="s">
        <v>151</v>
      </c>
      <c r="C8" s="67">
        <f aca="true" t="shared" si="1" ref="C8:H8">+C9+C10+C13+C11+C12+C14+C166</f>
        <v>0</v>
      </c>
      <c r="D8" s="67">
        <f t="shared" si="1"/>
        <v>225522.64</v>
      </c>
      <c r="E8" s="67">
        <f t="shared" si="1"/>
        <v>232393.71999999997</v>
      </c>
      <c r="F8" s="67">
        <f t="shared" si="1"/>
        <v>63508.170000000006</v>
      </c>
      <c r="G8" s="67">
        <f t="shared" si="1"/>
        <v>62817.88</v>
      </c>
      <c r="H8" s="67">
        <f t="shared" si="1"/>
        <v>24294.29</v>
      </c>
      <c r="I8" s="67">
        <f>+I9+I10+I13+I11+I12+I14+I166</f>
        <v>38523.59</v>
      </c>
      <c r="J8" s="8"/>
      <c r="K8" s="8"/>
      <c r="L8" s="8"/>
    </row>
    <row r="9" spans="1:12" s="11" customFormat="1" ht="15" customHeight="1">
      <c r="A9" s="68" t="s">
        <v>152</v>
      </c>
      <c r="B9" s="66" t="s">
        <v>153</v>
      </c>
      <c r="C9" s="67">
        <f aca="true" t="shared" si="2" ref="C9:H9">+C26</f>
        <v>0</v>
      </c>
      <c r="D9" s="67">
        <f t="shared" si="2"/>
        <v>0</v>
      </c>
      <c r="E9" s="67">
        <f t="shared" si="2"/>
        <v>4125.34</v>
      </c>
      <c r="F9" s="67">
        <f t="shared" si="2"/>
        <v>1050.84</v>
      </c>
      <c r="G9" s="67">
        <f t="shared" si="2"/>
        <v>1050.59</v>
      </c>
      <c r="H9" s="67">
        <f t="shared" si="2"/>
        <v>355.22999999999996</v>
      </c>
      <c r="I9" s="67">
        <f>+I26</f>
        <v>695.3600000000001</v>
      </c>
      <c r="J9" s="8"/>
      <c r="K9" s="8"/>
      <c r="L9" s="8"/>
    </row>
    <row r="10" spans="1:12" s="11" customFormat="1" ht="12.75" customHeight="1">
      <c r="A10" s="68" t="s">
        <v>154</v>
      </c>
      <c r="B10" s="66" t="s">
        <v>155</v>
      </c>
      <c r="C10" s="67">
        <f aca="true" t="shared" si="3" ref="C10:H10">+C39</f>
        <v>0</v>
      </c>
      <c r="D10" s="67">
        <f t="shared" si="3"/>
        <v>211686.64</v>
      </c>
      <c r="E10" s="67">
        <f t="shared" si="3"/>
        <v>207831.3</v>
      </c>
      <c r="F10" s="67">
        <f t="shared" si="3"/>
        <v>53808.75000000001</v>
      </c>
      <c r="G10" s="67">
        <f t="shared" si="3"/>
        <v>53281.01000000001</v>
      </c>
      <c r="H10" s="67">
        <f t="shared" si="3"/>
        <v>21294.840000000004</v>
      </c>
      <c r="I10" s="67">
        <f>+I39</f>
        <v>31986.17</v>
      </c>
      <c r="J10" s="8"/>
      <c r="K10" s="8"/>
      <c r="L10" s="8"/>
    </row>
    <row r="11" spans="1:12" s="11" customFormat="1" ht="12.75" customHeight="1">
      <c r="A11" s="68" t="s">
        <v>156</v>
      </c>
      <c r="B11" s="66" t="s">
        <v>157</v>
      </c>
      <c r="C11" s="67">
        <f aca="true" t="shared" si="4" ref="C11:H11">+C66</f>
        <v>0</v>
      </c>
      <c r="D11" s="67">
        <f t="shared" si="4"/>
        <v>0</v>
      </c>
      <c r="E11" s="67">
        <f t="shared" si="4"/>
        <v>0</v>
      </c>
      <c r="F11" s="67">
        <f t="shared" si="4"/>
        <v>0</v>
      </c>
      <c r="G11" s="67">
        <f t="shared" si="4"/>
        <v>0</v>
      </c>
      <c r="H11" s="67">
        <f t="shared" si="4"/>
        <v>0</v>
      </c>
      <c r="I11" s="67">
        <f>+I66</f>
        <v>0</v>
      </c>
      <c r="J11" s="8"/>
      <c r="K11" s="8"/>
      <c r="L11" s="8"/>
    </row>
    <row r="12" spans="1:12" s="11" customFormat="1" ht="15.75" customHeight="1">
      <c r="A12" s="68" t="s">
        <v>356</v>
      </c>
      <c r="B12" s="66" t="s">
        <v>353</v>
      </c>
      <c r="C12" s="67">
        <f aca="true" t="shared" si="5" ref="C12:H12">C20</f>
        <v>0</v>
      </c>
      <c r="D12" s="67">
        <f t="shared" si="5"/>
        <v>13836</v>
      </c>
      <c r="E12" s="67">
        <f t="shared" si="5"/>
        <v>13836</v>
      </c>
      <c r="F12" s="67">
        <f t="shared" si="5"/>
        <v>6917.5</v>
      </c>
      <c r="G12" s="67">
        <f t="shared" si="5"/>
        <v>6917.17</v>
      </c>
      <c r="H12" s="67">
        <f t="shared" si="5"/>
        <v>2147.03</v>
      </c>
      <c r="I12" s="67">
        <f>I20</f>
        <v>4770.139999999999</v>
      </c>
      <c r="J12" s="8"/>
      <c r="K12" s="8"/>
      <c r="L12" s="8"/>
    </row>
    <row r="13" spans="1:12" s="11" customFormat="1" ht="12.75">
      <c r="A13" s="68" t="s">
        <v>158</v>
      </c>
      <c r="B13" s="66" t="s">
        <v>159</v>
      </c>
      <c r="C13" s="67">
        <f aca="true" t="shared" si="6" ref="C13:H13">+C21</f>
        <v>0</v>
      </c>
      <c r="D13" s="67">
        <f t="shared" si="6"/>
        <v>0</v>
      </c>
      <c r="E13" s="67">
        <f t="shared" si="6"/>
        <v>6601.08</v>
      </c>
      <c r="F13" s="67">
        <f t="shared" si="6"/>
        <v>1731.08</v>
      </c>
      <c r="G13" s="67">
        <f t="shared" si="6"/>
        <v>1731.02</v>
      </c>
      <c r="H13" s="67">
        <f t="shared" si="6"/>
        <v>587.02</v>
      </c>
      <c r="I13" s="67">
        <f>+I21</f>
        <v>1144</v>
      </c>
      <c r="J13" s="8"/>
      <c r="K13" s="8"/>
      <c r="L13" s="8"/>
    </row>
    <row r="14" spans="1:12" s="11" customFormat="1" ht="12.75">
      <c r="A14" s="68"/>
      <c r="B14" s="66" t="s">
        <v>362</v>
      </c>
      <c r="C14" s="67">
        <f aca="true" t="shared" si="7" ref="C14:H14">C69</f>
        <v>0</v>
      </c>
      <c r="D14" s="67">
        <f t="shared" si="7"/>
        <v>0</v>
      </c>
      <c r="E14" s="67">
        <f t="shared" si="7"/>
        <v>0</v>
      </c>
      <c r="F14" s="67">
        <f t="shared" si="7"/>
        <v>0</v>
      </c>
      <c r="G14" s="67">
        <f t="shared" si="7"/>
        <v>0</v>
      </c>
      <c r="H14" s="67">
        <f t="shared" si="7"/>
        <v>0</v>
      </c>
      <c r="I14" s="67">
        <f>I69</f>
        <v>0</v>
      </c>
      <c r="J14" s="8"/>
      <c r="K14" s="8"/>
      <c r="L14" s="8"/>
    </row>
    <row r="15" spans="1:12" s="11" customFormat="1" ht="12.75">
      <c r="A15" s="68" t="s">
        <v>160</v>
      </c>
      <c r="B15" s="66" t="s">
        <v>161</v>
      </c>
      <c r="C15" s="67">
        <f aca="true" t="shared" si="8" ref="C15:I15">+C16</f>
        <v>0</v>
      </c>
      <c r="D15" s="67">
        <f t="shared" si="8"/>
        <v>0</v>
      </c>
      <c r="E15" s="67">
        <f t="shared" si="8"/>
        <v>0</v>
      </c>
      <c r="F15" s="67">
        <f t="shared" si="8"/>
        <v>0</v>
      </c>
      <c r="G15" s="67">
        <f t="shared" si="8"/>
        <v>0</v>
      </c>
      <c r="H15" s="67">
        <f t="shared" si="8"/>
        <v>0</v>
      </c>
      <c r="I15" s="67">
        <f t="shared" si="8"/>
        <v>0</v>
      </c>
      <c r="J15" s="8"/>
      <c r="K15" s="8"/>
      <c r="L15" s="8"/>
    </row>
    <row r="16" spans="1:12" s="11" customFormat="1" ht="12.75">
      <c r="A16" s="68" t="s">
        <v>162</v>
      </c>
      <c r="B16" s="66" t="s">
        <v>163</v>
      </c>
      <c r="C16" s="67">
        <f aca="true" t="shared" si="9" ref="C16:H16">+C22</f>
        <v>0</v>
      </c>
      <c r="D16" s="67">
        <f t="shared" si="9"/>
        <v>0</v>
      </c>
      <c r="E16" s="67">
        <f t="shared" si="9"/>
        <v>0</v>
      </c>
      <c r="F16" s="67">
        <f t="shared" si="9"/>
        <v>0</v>
      </c>
      <c r="G16" s="67">
        <f t="shared" si="9"/>
        <v>0</v>
      </c>
      <c r="H16" s="67">
        <f t="shared" si="9"/>
        <v>0</v>
      </c>
      <c r="I16" s="67">
        <f>+I22</f>
        <v>0</v>
      </c>
      <c r="J16" s="8"/>
      <c r="K16" s="8"/>
      <c r="L16" s="8"/>
    </row>
    <row r="17" spans="1:12" s="11" customFormat="1" ht="25.5">
      <c r="A17" s="68"/>
      <c r="B17" s="118" t="s">
        <v>371</v>
      </c>
      <c r="C17" s="67">
        <f aca="true" t="shared" si="10" ref="C17:H17">C166+C180</f>
        <v>0</v>
      </c>
      <c r="D17" s="67">
        <f t="shared" si="10"/>
        <v>0</v>
      </c>
      <c r="E17" s="67">
        <f t="shared" si="10"/>
        <v>0</v>
      </c>
      <c r="F17" s="67">
        <f t="shared" si="10"/>
        <v>0</v>
      </c>
      <c r="G17" s="67">
        <f t="shared" si="10"/>
        <v>-161.91000000000003</v>
      </c>
      <c r="H17" s="67">
        <f t="shared" si="10"/>
        <v>-89.83000000000001</v>
      </c>
      <c r="I17" s="67">
        <f>I166+I180</f>
        <v>-72.08</v>
      </c>
      <c r="J17" s="8"/>
      <c r="K17" s="8"/>
      <c r="L17" s="8"/>
    </row>
    <row r="18" spans="1:12" s="11" customFormat="1" ht="12.75">
      <c r="A18" s="68" t="s">
        <v>164</v>
      </c>
      <c r="B18" s="66" t="s">
        <v>165</v>
      </c>
      <c r="C18" s="67">
        <f aca="true" t="shared" si="11" ref="C18:H18">+C19+C22</f>
        <v>0</v>
      </c>
      <c r="D18" s="67">
        <f t="shared" si="11"/>
        <v>225522.64</v>
      </c>
      <c r="E18" s="67">
        <f t="shared" si="11"/>
        <v>232393.71999999997</v>
      </c>
      <c r="F18" s="67">
        <f t="shared" si="11"/>
        <v>63508.170000000006</v>
      </c>
      <c r="G18" s="67">
        <f t="shared" si="11"/>
        <v>62979.79</v>
      </c>
      <c r="H18" s="67">
        <f t="shared" si="11"/>
        <v>24384.120000000003</v>
      </c>
      <c r="I18" s="67">
        <f>+I19+I22</f>
        <v>38595.67</v>
      </c>
      <c r="J18" s="8"/>
      <c r="K18" s="8"/>
      <c r="L18" s="8"/>
    </row>
    <row r="19" spans="1:12" s="11" customFormat="1" ht="12.75">
      <c r="A19" s="68" t="s">
        <v>166</v>
      </c>
      <c r="B19" s="66" t="s">
        <v>151</v>
      </c>
      <c r="C19" s="67">
        <f aca="true" t="shared" si="12" ref="C19:H19">+C26+C39+C21+C66+C167+C69</f>
        <v>0</v>
      </c>
      <c r="D19" s="67">
        <f t="shared" si="12"/>
        <v>225522.64</v>
      </c>
      <c r="E19" s="67">
        <f t="shared" si="12"/>
        <v>232393.71999999997</v>
      </c>
      <c r="F19" s="67">
        <f t="shared" si="12"/>
        <v>63508.170000000006</v>
      </c>
      <c r="G19" s="67">
        <f t="shared" si="12"/>
        <v>62979.79</v>
      </c>
      <c r="H19" s="67">
        <f t="shared" si="12"/>
        <v>24384.120000000003</v>
      </c>
      <c r="I19" s="67">
        <f>+I26+I39+I21+I66+I167+I69</f>
        <v>38595.67</v>
      </c>
      <c r="J19" s="8"/>
      <c r="K19" s="8"/>
      <c r="L19" s="8"/>
    </row>
    <row r="20" spans="1:12" s="11" customFormat="1" ht="25.5">
      <c r="A20" s="68" t="s">
        <v>356</v>
      </c>
      <c r="B20" s="66" t="s">
        <v>353</v>
      </c>
      <c r="C20" s="67">
        <f aca="true" t="shared" si="13" ref="C20:H20">C25</f>
        <v>0</v>
      </c>
      <c r="D20" s="67">
        <f t="shared" si="13"/>
        <v>13836</v>
      </c>
      <c r="E20" s="67">
        <f t="shared" si="13"/>
        <v>13836</v>
      </c>
      <c r="F20" s="67">
        <f t="shared" si="13"/>
        <v>6917.5</v>
      </c>
      <c r="G20" s="67">
        <f t="shared" si="13"/>
        <v>6917.17</v>
      </c>
      <c r="H20" s="67">
        <f t="shared" si="13"/>
        <v>2147.03</v>
      </c>
      <c r="I20" s="67">
        <f>I25</f>
        <v>4770.139999999999</v>
      </c>
      <c r="J20" s="8"/>
      <c r="K20" s="8"/>
      <c r="L20" s="8"/>
    </row>
    <row r="21" spans="1:12" s="11" customFormat="1" ht="12.75">
      <c r="A21" s="68" t="s">
        <v>167</v>
      </c>
      <c r="B21" s="66" t="s">
        <v>159</v>
      </c>
      <c r="C21" s="67">
        <f aca="true" t="shared" si="14" ref="C21:H21">+C174</f>
        <v>0</v>
      </c>
      <c r="D21" s="67">
        <f t="shared" si="14"/>
        <v>0</v>
      </c>
      <c r="E21" s="67">
        <f t="shared" si="14"/>
        <v>6601.08</v>
      </c>
      <c r="F21" s="67">
        <f t="shared" si="14"/>
        <v>1731.08</v>
      </c>
      <c r="G21" s="67">
        <f t="shared" si="14"/>
        <v>1731.02</v>
      </c>
      <c r="H21" s="67">
        <f t="shared" si="14"/>
        <v>587.02</v>
      </c>
      <c r="I21" s="67">
        <f>+I174</f>
        <v>1144</v>
      </c>
      <c r="J21" s="8"/>
      <c r="K21" s="8"/>
      <c r="L21" s="8"/>
    </row>
    <row r="22" spans="1:12" s="11" customFormat="1" ht="12.75">
      <c r="A22" s="68" t="s">
        <v>168</v>
      </c>
      <c r="B22" s="66" t="s">
        <v>161</v>
      </c>
      <c r="C22" s="67">
        <f aca="true" t="shared" si="15" ref="C22:H22">+C71</f>
        <v>0</v>
      </c>
      <c r="D22" s="67">
        <f t="shared" si="15"/>
        <v>0</v>
      </c>
      <c r="E22" s="67">
        <f t="shared" si="15"/>
        <v>0</v>
      </c>
      <c r="F22" s="67">
        <f t="shared" si="15"/>
        <v>0</v>
      </c>
      <c r="G22" s="67">
        <f t="shared" si="15"/>
        <v>0</v>
      </c>
      <c r="H22" s="67">
        <f t="shared" si="15"/>
        <v>0</v>
      </c>
      <c r="I22" s="67">
        <f>+I71</f>
        <v>0</v>
      </c>
      <c r="J22" s="8"/>
      <c r="K22" s="8"/>
      <c r="L22" s="8"/>
    </row>
    <row r="23" spans="1:12" s="11" customFormat="1" ht="12.75">
      <c r="A23" s="68" t="s">
        <v>169</v>
      </c>
      <c r="B23" s="66" t="s">
        <v>170</v>
      </c>
      <c r="C23" s="67">
        <f aca="true" t="shared" si="16" ref="C23:H23">+C24+C71+C166</f>
        <v>0</v>
      </c>
      <c r="D23" s="67">
        <f t="shared" si="16"/>
        <v>225522.64</v>
      </c>
      <c r="E23" s="67">
        <f t="shared" si="16"/>
        <v>225792.63999999998</v>
      </c>
      <c r="F23" s="67">
        <f t="shared" si="16"/>
        <v>61777.090000000004</v>
      </c>
      <c r="G23" s="67">
        <f t="shared" si="16"/>
        <v>61086.86</v>
      </c>
      <c r="H23" s="67">
        <f t="shared" si="16"/>
        <v>23707.27</v>
      </c>
      <c r="I23" s="67">
        <f>+I24+I71+I166</f>
        <v>37379.59</v>
      </c>
      <c r="J23" s="8"/>
      <c r="K23" s="8"/>
      <c r="L23" s="8"/>
    </row>
    <row r="24" spans="1:12" s="11" customFormat="1" ht="12.75">
      <c r="A24" s="68" t="s">
        <v>171</v>
      </c>
      <c r="B24" s="66" t="s">
        <v>151</v>
      </c>
      <c r="C24" s="67">
        <f aca="true" t="shared" si="17" ref="C24:H24">+C26+C39+C66+C167+C69</f>
        <v>0</v>
      </c>
      <c r="D24" s="67">
        <f t="shared" si="17"/>
        <v>225522.64</v>
      </c>
      <c r="E24" s="67">
        <f t="shared" si="17"/>
        <v>225792.63999999998</v>
      </c>
      <c r="F24" s="67">
        <f t="shared" si="17"/>
        <v>61777.090000000004</v>
      </c>
      <c r="G24" s="67">
        <f t="shared" si="17"/>
        <v>61248.770000000004</v>
      </c>
      <c r="H24" s="67">
        <f t="shared" si="17"/>
        <v>23797.100000000002</v>
      </c>
      <c r="I24" s="67">
        <f>+I26+I39+I66+I167+I69</f>
        <v>37451.67</v>
      </c>
      <c r="J24" s="8"/>
      <c r="K24" s="8"/>
      <c r="L24" s="8"/>
    </row>
    <row r="25" spans="1:12" ht="25.5">
      <c r="A25" s="68" t="s">
        <v>356</v>
      </c>
      <c r="B25" s="66" t="s">
        <v>353</v>
      </c>
      <c r="C25" s="67">
        <f aca="true" t="shared" si="18" ref="C25:H25">C167</f>
        <v>0</v>
      </c>
      <c r="D25" s="67">
        <f t="shared" si="18"/>
        <v>13836</v>
      </c>
      <c r="E25" s="67">
        <f t="shared" si="18"/>
        <v>13836</v>
      </c>
      <c r="F25" s="67">
        <f t="shared" si="18"/>
        <v>6917.5</v>
      </c>
      <c r="G25" s="67">
        <f t="shared" si="18"/>
        <v>6917.17</v>
      </c>
      <c r="H25" s="67">
        <f t="shared" si="18"/>
        <v>2147.03</v>
      </c>
      <c r="I25" s="67">
        <f>I167</f>
        <v>4770.139999999999</v>
      </c>
      <c r="J25" s="8"/>
      <c r="K25" s="8"/>
      <c r="L25" s="8"/>
    </row>
    <row r="26" spans="1:12" ht="12.75" customHeight="1">
      <c r="A26" s="68" t="s">
        <v>172</v>
      </c>
      <c r="B26" s="66" t="s">
        <v>153</v>
      </c>
      <c r="C26" s="67">
        <f aca="true" t="shared" si="19" ref="C26:H26">+C27+C33</f>
        <v>0</v>
      </c>
      <c r="D26" s="67">
        <f t="shared" si="19"/>
        <v>0</v>
      </c>
      <c r="E26" s="67">
        <f t="shared" si="19"/>
        <v>4125.34</v>
      </c>
      <c r="F26" s="67">
        <f t="shared" si="19"/>
        <v>1050.84</v>
      </c>
      <c r="G26" s="67">
        <f t="shared" si="19"/>
        <v>1050.59</v>
      </c>
      <c r="H26" s="67">
        <f t="shared" si="19"/>
        <v>355.22999999999996</v>
      </c>
      <c r="I26" s="67">
        <f>+I27+I33</f>
        <v>695.3600000000001</v>
      </c>
      <c r="J26" s="8"/>
      <c r="K26" s="8"/>
      <c r="L26" s="8"/>
    </row>
    <row r="27" spans="1:12" ht="12.75">
      <c r="A27" s="68" t="s">
        <v>173</v>
      </c>
      <c r="B27" s="66" t="s">
        <v>174</v>
      </c>
      <c r="C27" s="67">
        <f aca="true" t="shared" si="20" ref="C27:H27">C28+C29+C30+C31+C32</f>
        <v>0</v>
      </c>
      <c r="D27" s="67">
        <f t="shared" si="20"/>
        <v>0</v>
      </c>
      <c r="E27" s="67">
        <f t="shared" si="20"/>
        <v>3428.63</v>
      </c>
      <c r="F27" s="67">
        <f t="shared" si="20"/>
        <v>859.3199999999999</v>
      </c>
      <c r="G27" s="67">
        <f t="shared" si="20"/>
        <v>859.0899999999999</v>
      </c>
      <c r="H27" s="67">
        <f t="shared" si="20"/>
        <v>291.21</v>
      </c>
      <c r="I27" s="67">
        <f>I28+I29+I30+I31+I32</f>
        <v>567.8800000000001</v>
      </c>
      <c r="J27" s="8"/>
      <c r="K27" s="8"/>
      <c r="L27" s="8"/>
    </row>
    <row r="28" spans="1:12" ht="12.75">
      <c r="A28" s="78" t="s">
        <v>175</v>
      </c>
      <c r="B28" s="69" t="s">
        <v>338</v>
      </c>
      <c r="C28" s="70"/>
      <c r="D28" s="10"/>
      <c r="E28" s="10">
        <v>3343.21</v>
      </c>
      <c r="F28" s="10">
        <v>852.64</v>
      </c>
      <c r="G28" s="7">
        <v>852.43</v>
      </c>
      <c r="H28" s="7">
        <f>G28-I28</f>
        <v>288.40999999999997</v>
      </c>
      <c r="I28" s="7">
        <v>564.02</v>
      </c>
      <c r="J28" s="8"/>
      <c r="K28" s="8"/>
      <c r="L28" s="8"/>
    </row>
    <row r="29" spans="1:12" ht="12" customHeight="1">
      <c r="A29" s="78" t="s">
        <v>176</v>
      </c>
      <c r="B29" s="71" t="s">
        <v>177</v>
      </c>
      <c r="C29" s="70"/>
      <c r="D29" s="10"/>
      <c r="E29" s="10">
        <v>20.88</v>
      </c>
      <c r="F29" s="10">
        <v>3.42</v>
      </c>
      <c r="G29" s="7">
        <v>3.41</v>
      </c>
      <c r="H29" s="7">
        <f>G29-I29</f>
        <v>1.57</v>
      </c>
      <c r="I29" s="7">
        <v>1.84</v>
      </c>
      <c r="J29" s="8"/>
      <c r="K29" s="8"/>
      <c r="L29" s="8"/>
    </row>
    <row r="30" spans="1:12" ht="13.5" customHeight="1">
      <c r="A30" s="78" t="s">
        <v>178</v>
      </c>
      <c r="B30" s="71" t="s">
        <v>179</v>
      </c>
      <c r="C30" s="70"/>
      <c r="D30" s="10"/>
      <c r="E30" s="10">
        <v>2.45</v>
      </c>
      <c r="F30" s="10">
        <v>0.21</v>
      </c>
      <c r="G30" s="7">
        <v>0.2</v>
      </c>
      <c r="H30" s="7">
        <f>G30-I30</f>
        <v>0</v>
      </c>
      <c r="I30" s="7">
        <v>0.2</v>
      </c>
      <c r="J30" s="8"/>
      <c r="K30" s="8"/>
      <c r="L30" s="8"/>
    </row>
    <row r="31" spans="1:12" ht="12.75">
      <c r="A31" s="78" t="s">
        <v>352</v>
      </c>
      <c r="B31" s="71" t="s">
        <v>180</v>
      </c>
      <c r="C31" s="70"/>
      <c r="D31" s="10"/>
      <c r="E31" s="10"/>
      <c r="F31" s="10"/>
      <c r="G31" s="7"/>
      <c r="H31" s="7"/>
      <c r="I31" s="7"/>
      <c r="J31" s="8"/>
      <c r="K31" s="8"/>
      <c r="L31" s="8"/>
    </row>
    <row r="32" spans="1:12" ht="12.75">
      <c r="A32" s="78" t="s">
        <v>181</v>
      </c>
      <c r="B32" s="71" t="s">
        <v>372</v>
      </c>
      <c r="C32" s="70"/>
      <c r="D32" s="10"/>
      <c r="E32" s="10">
        <v>62.09</v>
      </c>
      <c r="F32" s="10">
        <v>3.05</v>
      </c>
      <c r="G32" s="7">
        <v>3.05</v>
      </c>
      <c r="H32" s="7">
        <f>G32-I32</f>
        <v>1.2299999999999998</v>
      </c>
      <c r="I32" s="7">
        <v>1.82</v>
      </c>
      <c r="J32" s="8"/>
      <c r="K32" s="8"/>
      <c r="L32" s="8"/>
    </row>
    <row r="33" spans="1:12" ht="12.75">
      <c r="A33" s="68" t="s">
        <v>182</v>
      </c>
      <c r="B33" s="66" t="s">
        <v>183</v>
      </c>
      <c r="C33" s="67">
        <f aca="true" t="shared" si="21" ref="C33:H33">+C34+C35+C36+C37+C38</f>
        <v>0</v>
      </c>
      <c r="D33" s="67">
        <f t="shared" si="21"/>
        <v>0</v>
      </c>
      <c r="E33" s="67">
        <f t="shared" si="21"/>
        <v>696.7100000000002</v>
      </c>
      <c r="F33" s="67">
        <f t="shared" si="21"/>
        <v>191.51999999999998</v>
      </c>
      <c r="G33" s="67">
        <f t="shared" si="21"/>
        <v>191.5</v>
      </c>
      <c r="H33" s="67">
        <f t="shared" si="21"/>
        <v>64.02</v>
      </c>
      <c r="I33" s="67">
        <f>+I34+I35+I36+I37+I38</f>
        <v>127.47999999999999</v>
      </c>
      <c r="J33" s="8"/>
      <c r="K33" s="8"/>
      <c r="L33" s="8"/>
    </row>
    <row r="34" spans="1:12" ht="12.75">
      <c r="A34" s="78" t="s">
        <v>184</v>
      </c>
      <c r="B34" s="71" t="s">
        <v>185</v>
      </c>
      <c r="C34" s="70"/>
      <c r="D34" s="10"/>
      <c r="E34" s="10">
        <v>485.72</v>
      </c>
      <c r="F34" s="10">
        <v>134.42</v>
      </c>
      <c r="G34" s="7">
        <v>134.42</v>
      </c>
      <c r="H34" s="7">
        <f>G34-I34</f>
        <v>44.91999999999999</v>
      </c>
      <c r="I34" s="7">
        <v>89.5</v>
      </c>
      <c r="J34" s="8"/>
      <c r="K34" s="8"/>
      <c r="L34" s="8"/>
    </row>
    <row r="35" spans="1:12" s="11" customFormat="1" ht="12.75">
      <c r="A35" s="78" t="s">
        <v>186</v>
      </c>
      <c r="B35" s="71" t="s">
        <v>187</v>
      </c>
      <c r="C35" s="70"/>
      <c r="D35" s="10"/>
      <c r="E35" s="10">
        <v>15.37</v>
      </c>
      <c r="F35" s="10">
        <v>4.28</v>
      </c>
      <c r="G35" s="7">
        <v>4.28</v>
      </c>
      <c r="H35" s="7">
        <f>G35-I35</f>
        <v>1.4500000000000002</v>
      </c>
      <c r="I35" s="7">
        <v>2.83</v>
      </c>
      <c r="J35" s="8"/>
      <c r="K35" s="8"/>
      <c r="L35" s="8"/>
    </row>
    <row r="36" spans="1:12" s="11" customFormat="1" ht="12.75">
      <c r="A36" s="78" t="s">
        <v>188</v>
      </c>
      <c r="B36" s="71" t="s">
        <v>189</v>
      </c>
      <c r="C36" s="70"/>
      <c r="D36" s="10"/>
      <c r="E36" s="10">
        <v>159.72</v>
      </c>
      <c r="F36" s="10">
        <v>44.32</v>
      </c>
      <c r="G36" s="7">
        <v>44.31</v>
      </c>
      <c r="H36" s="7">
        <f>G36-I36</f>
        <v>14.810000000000002</v>
      </c>
      <c r="I36" s="7">
        <v>29.5</v>
      </c>
      <c r="J36" s="8"/>
      <c r="K36" s="8"/>
      <c r="L36" s="8"/>
    </row>
    <row r="37" spans="1:12" ht="12.75">
      <c r="A37" s="78" t="s">
        <v>190</v>
      </c>
      <c r="B37" s="72" t="s">
        <v>191</v>
      </c>
      <c r="C37" s="70"/>
      <c r="D37" s="10"/>
      <c r="E37" s="10">
        <v>5.2</v>
      </c>
      <c r="F37" s="10">
        <v>1.28</v>
      </c>
      <c r="G37" s="7">
        <v>1.28</v>
      </c>
      <c r="H37" s="7">
        <f>G37-I37</f>
        <v>0.43000000000000005</v>
      </c>
      <c r="I37" s="7">
        <v>0.85</v>
      </c>
      <c r="J37" s="8"/>
      <c r="K37" s="8"/>
      <c r="L37" s="8"/>
    </row>
    <row r="38" spans="1:12" ht="12.75">
      <c r="A38" s="78" t="s">
        <v>192</v>
      </c>
      <c r="B38" s="72" t="s">
        <v>193</v>
      </c>
      <c r="C38" s="70"/>
      <c r="D38" s="10"/>
      <c r="E38" s="10">
        <v>30.7</v>
      </c>
      <c r="F38" s="10">
        <v>7.22</v>
      </c>
      <c r="G38" s="10">
        <v>7.21</v>
      </c>
      <c r="H38" s="7">
        <f>G38-I38</f>
        <v>2.41</v>
      </c>
      <c r="I38" s="10">
        <v>4.8</v>
      </c>
      <c r="J38" s="8"/>
      <c r="K38" s="8"/>
      <c r="L38" s="8"/>
    </row>
    <row r="39" spans="1:12" ht="12.75">
      <c r="A39" s="68" t="s">
        <v>194</v>
      </c>
      <c r="B39" s="66" t="s">
        <v>155</v>
      </c>
      <c r="C39" s="67">
        <f aca="true" t="shared" si="22" ref="C39:H39">+C40+C54+C53+C56+C59+C61+C62+C63+C60</f>
        <v>0</v>
      </c>
      <c r="D39" s="67">
        <f t="shared" si="22"/>
        <v>211686.64</v>
      </c>
      <c r="E39" s="67">
        <f t="shared" si="22"/>
        <v>207831.3</v>
      </c>
      <c r="F39" s="67">
        <f t="shared" si="22"/>
        <v>53808.75000000001</v>
      </c>
      <c r="G39" s="67">
        <f t="shared" si="22"/>
        <v>53281.01000000001</v>
      </c>
      <c r="H39" s="67">
        <f t="shared" si="22"/>
        <v>21294.840000000004</v>
      </c>
      <c r="I39" s="67">
        <f>+I40+I54+I53+I56+I59+I61+I62+I63+I60</f>
        <v>31986.17</v>
      </c>
      <c r="J39" s="8"/>
      <c r="K39" s="8"/>
      <c r="L39" s="8"/>
    </row>
    <row r="40" spans="1:12" ht="12.75">
      <c r="A40" s="68" t="s">
        <v>195</v>
      </c>
      <c r="B40" s="66" t="s">
        <v>196</v>
      </c>
      <c r="C40" s="67">
        <f aca="true" t="shared" si="23" ref="C40:H40">+C41+C42+C43+C44+C45+C46+C47+C48+C50</f>
        <v>0</v>
      </c>
      <c r="D40" s="67">
        <f t="shared" si="23"/>
        <v>211686.64</v>
      </c>
      <c r="E40" s="67">
        <f t="shared" si="23"/>
        <v>207765.3</v>
      </c>
      <c r="F40" s="67">
        <f t="shared" si="23"/>
        <v>53797.060000000005</v>
      </c>
      <c r="G40" s="67">
        <f t="shared" si="23"/>
        <v>53269.32000000001</v>
      </c>
      <c r="H40" s="67">
        <f t="shared" si="23"/>
        <v>21293.440000000002</v>
      </c>
      <c r="I40" s="67">
        <f>+I41+I42+I43+I44+I45+I46+I47+I48+I50</f>
        <v>31975.879999999997</v>
      </c>
      <c r="J40" s="8"/>
      <c r="K40" s="8"/>
      <c r="L40" s="8"/>
    </row>
    <row r="41" spans="1:12" ht="12.75">
      <c r="A41" s="78" t="s">
        <v>197</v>
      </c>
      <c r="B41" s="71" t="s">
        <v>198</v>
      </c>
      <c r="C41" s="70"/>
      <c r="D41" s="10"/>
      <c r="E41" s="10">
        <v>41</v>
      </c>
      <c r="F41" s="10">
        <v>1.34</v>
      </c>
      <c r="G41" s="7">
        <v>1.34</v>
      </c>
      <c r="H41" s="7">
        <f aca="true" t="shared" si="24" ref="H41:H50">G41-I41</f>
        <v>0</v>
      </c>
      <c r="I41" s="7">
        <v>1.34</v>
      </c>
      <c r="J41" s="8"/>
      <c r="K41" s="8"/>
      <c r="L41" s="8"/>
    </row>
    <row r="42" spans="1:12" ht="12.75">
      <c r="A42" s="78" t="s">
        <v>199</v>
      </c>
      <c r="B42" s="71" t="s">
        <v>200</v>
      </c>
      <c r="C42" s="70"/>
      <c r="D42" s="10"/>
      <c r="E42" s="10">
        <v>5</v>
      </c>
      <c r="F42" s="10">
        <v>0</v>
      </c>
      <c r="G42" s="7">
        <v>0</v>
      </c>
      <c r="H42" s="7">
        <f t="shared" si="24"/>
        <v>0</v>
      </c>
      <c r="I42" s="7">
        <v>0</v>
      </c>
      <c r="J42" s="8"/>
      <c r="K42" s="8"/>
      <c r="L42" s="8"/>
    </row>
    <row r="43" spans="1:12" ht="12.75">
      <c r="A43" s="78" t="s">
        <v>201</v>
      </c>
      <c r="B43" s="71" t="s">
        <v>202</v>
      </c>
      <c r="C43" s="70"/>
      <c r="D43" s="10"/>
      <c r="E43" s="10">
        <v>40</v>
      </c>
      <c r="F43" s="10">
        <v>27.13</v>
      </c>
      <c r="G43" s="7">
        <v>27.13</v>
      </c>
      <c r="H43" s="7">
        <f t="shared" si="24"/>
        <v>16.13</v>
      </c>
      <c r="I43" s="7">
        <v>11</v>
      </c>
      <c r="J43" s="8"/>
      <c r="K43" s="8"/>
      <c r="L43" s="8"/>
    </row>
    <row r="44" spans="1:12" s="11" customFormat="1" ht="12.75">
      <c r="A44" s="78" t="s">
        <v>203</v>
      </c>
      <c r="B44" s="71" t="s">
        <v>204</v>
      </c>
      <c r="C44" s="70"/>
      <c r="D44" s="10"/>
      <c r="E44" s="10">
        <v>4</v>
      </c>
      <c r="F44" s="10">
        <v>1</v>
      </c>
      <c r="G44" s="7">
        <v>0.79</v>
      </c>
      <c r="H44" s="7">
        <f t="shared" si="24"/>
        <v>0.26</v>
      </c>
      <c r="I44" s="7">
        <v>0.53</v>
      </c>
      <c r="J44" s="8"/>
      <c r="K44" s="8"/>
      <c r="L44" s="8"/>
    </row>
    <row r="45" spans="1:12" s="113" customFormat="1" ht="12.75">
      <c r="A45" s="78" t="s">
        <v>205</v>
      </c>
      <c r="B45" s="71" t="s">
        <v>206</v>
      </c>
      <c r="C45" s="70"/>
      <c r="D45" s="10"/>
      <c r="E45" s="10">
        <v>16</v>
      </c>
      <c r="F45" s="10">
        <v>0</v>
      </c>
      <c r="G45" s="7">
        <v>0</v>
      </c>
      <c r="H45" s="7">
        <f t="shared" si="24"/>
        <v>0</v>
      </c>
      <c r="I45" s="7">
        <v>0</v>
      </c>
      <c r="J45" s="8"/>
      <c r="K45" s="8"/>
      <c r="L45" s="8"/>
    </row>
    <row r="46" spans="1:12" ht="12.75">
      <c r="A46" s="78" t="s">
        <v>207</v>
      </c>
      <c r="B46" s="71" t="s">
        <v>208</v>
      </c>
      <c r="C46" s="70"/>
      <c r="D46" s="10"/>
      <c r="E46" s="10">
        <v>1</v>
      </c>
      <c r="F46" s="10">
        <v>0</v>
      </c>
      <c r="G46" s="7">
        <v>0</v>
      </c>
      <c r="H46" s="7">
        <f t="shared" si="24"/>
        <v>0</v>
      </c>
      <c r="I46" s="7">
        <v>0</v>
      </c>
      <c r="J46" s="8"/>
      <c r="K46" s="8"/>
      <c r="L46" s="8"/>
    </row>
    <row r="47" spans="1:12" s="11" customFormat="1" ht="12.75">
      <c r="A47" s="78" t="s">
        <v>209</v>
      </c>
      <c r="B47" s="71" t="s">
        <v>210</v>
      </c>
      <c r="C47" s="70"/>
      <c r="D47" s="10"/>
      <c r="E47" s="10">
        <v>46</v>
      </c>
      <c r="F47" s="10">
        <v>18.58</v>
      </c>
      <c r="G47" s="10">
        <v>18.36</v>
      </c>
      <c r="H47" s="7">
        <f t="shared" si="24"/>
        <v>5.629999999999999</v>
      </c>
      <c r="I47" s="10">
        <v>12.73</v>
      </c>
      <c r="J47" s="8"/>
      <c r="K47" s="8"/>
      <c r="L47" s="8"/>
    </row>
    <row r="48" spans="1:12" s="11" customFormat="1" ht="26.25" customHeight="1">
      <c r="A48" s="68" t="s">
        <v>211</v>
      </c>
      <c r="B48" s="66" t="s">
        <v>212</v>
      </c>
      <c r="C48" s="73">
        <f aca="true" t="shared" si="25" ref="C48:H48">+C49+C82</f>
        <v>0</v>
      </c>
      <c r="D48" s="73">
        <f t="shared" si="25"/>
        <v>211686.64</v>
      </c>
      <c r="E48" s="73">
        <f t="shared" si="25"/>
        <v>207399.3</v>
      </c>
      <c r="F48" s="73">
        <f t="shared" si="25"/>
        <v>53683.54</v>
      </c>
      <c r="G48" s="73">
        <f t="shared" si="25"/>
        <v>53156.29</v>
      </c>
      <c r="H48" s="73">
        <f t="shared" si="25"/>
        <v>21239.7</v>
      </c>
      <c r="I48" s="73">
        <f>+I49+I82</f>
        <v>31916.59</v>
      </c>
      <c r="J48" s="8"/>
      <c r="K48" s="8"/>
      <c r="L48" s="8"/>
    </row>
    <row r="49" spans="1:12" s="11" customFormat="1" ht="14.25" customHeight="1">
      <c r="A49" s="110"/>
      <c r="B49" s="74" t="s">
        <v>213</v>
      </c>
      <c r="C49" s="75"/>
      <c r="D49" s="10"/>
      <c r="E49" s="10">
        <v>11</v>
      </c>
      <c r="F49" s="10">
        <v>0.79</v>
      </c>
      <c r="G49" s="7">
        <v>0.78</v>
      </c>
      <c r="H49" s="7">
        <f t="shared" si="24"/>
        <v>0</v>
      </c>
      <c r="I49" s="7">
        <v>0.78</v>
      </c>
      <c r="J49" s="8"/>
      <c r="K49" s="8"/>
      <c r="L49" s="8"/>
    </row>
    <row r="50" spans="1:12" ht="12.75">
      <c r="A50" s="78" t="s">
        <v>214</v>
      </c>
      <c r="B50" s="71" t="s">
        <v>215</v>
      </c>
      <c r="C50" s="70"/>
      <c r="D50" s="10"/>
      <c r="E50" s="10">
        <v>213</v>
      </c>
      <c r="F50" s="10">
        <v>65.47</v>
      </c>
      <c r="G50" s="10">
        <v>65.41</v>
      </c>
      <c r="H50" s="7">
        <f t="shared" si="24"/>
        <v>31.72</v>
      </c>
      <c r="I50" s="10">
        <v>33.69</v>
      </c>
      <c r="J50" s="8"/>
      <c r="K50" s="8"/>
      <c r="L50" s="8"/>
    </row>
    <row r="51" spans="1:12" s="11" customFormat="1" ht="12.75">
      <c r="A51" s="78"/>
      <c r="B51" s="71" t="s">
        <v>216</v>
      </c>
      <c r="C51" s="70"/>
      <c r="D51" s="10"/>
      <c r="E51" s="10"/>
      <c r="F51" s="10"/>
      <c r="G51" s="10"/>
      <c r="H51" s="10"/>
      <c r="I51" s="10"/>
      <c r="J51" s="8"/>
      <c r="K51" s="8"/>
      <c r="L51" s="8"/>
    </row>
    <row r="52" spans="1:12" s="11" customFormat="1" ht="25.5">
      <c r="A52" s="78"/>
      <c r="B52" s="71" t="s">
        <v>373</v>
      </c>
      <c r="C52" s="70"/>
      <c r="D52" s="10"/>
      <c r="E52" s="10"/>
      <c r="F52" s="10"/>
      <c r="G52" s="10"/>
      <c r="H52" s="10"/>
      <c r="I52" s="10"/>
      <c r="J52" s="8"/>
      <c r="K52" s="8"/>
      <c r="L52" s="8"/>
    </row>
    <row r="53" spans="1:12" ht="12.75">
      <c r="A53" s="68" t="s">
        <v>217</v>
      </c>
      <c r="B53" s="71" t="s">
        <v>218</v>
      </c>
      <c r="C53" s="70"/>
      <c r="D53" s="10"/>
      <c r="E53" s="10"/>
      <c r="F53" s="10"/>
      <c r="G53" s="10"/>
      <c r="H53" s="10"/>
      <c r="I53" s="10"/>
      <c r="J53" s="8"/>
      <c r="K53" s="8"/>
      <c r="L53" s="8"/>
    </row>
    <row r="54" spans="1:12" ht="12.75">
      <c r="A54" s="68" t="s">
        <v>219</v>
      </c>
      <c r="B54" s="66" t="s">
        <v>220</v>
      </c>
      <c r="C54" s="76">
        <f aca="true" t="shared" si="26" ref="C54:I54">+C55</f>
        <v>0</v>
      </c>
      <c r="D54" s="76">
        <f t="shared" si="26"/>
        <v>0</v>
      </c>
      <c r="E54" s="76">
        <f t="shared" si="26"/>
        <v>36</v>
      </c>
      <c r="F54" s="76">
        <f t="shared" si="26"/>
        <v>5.78</v>
      </c>
      <c r="G54" s="76">
        <f t="shared" si="26"/>
        <v>5.78</v>
      </c>
      <c r="H54" s="76">
        <f t="shared" si="26"/>
        <v>0</v>
      </c>
      <c r="I54" s="76">
        <f t="shared" si="26"/>
        <v>5.78</v>
      </c>
      <c r="J54" s="8"/>
      <c r="K54" s="8"/>
      <c r="L54" s="8"/>
    </row>
    <row r="55" spans="1:12" ht="12.75">
      <c r="A55" s="78" t="s">
        <v>221</v>
      </c>
      <c r="B55" s="71" t="s">
        <v>222</v>
      </c>
      <c r="C55" s="70"/>
      <c r="D55" s="10"/>
      <c r="E55" s="10">
        <v>36</v>
      </c>
      <c r="F55" s="10">
        <v>5.78</v>
      </c>
      <c r="G55" s="10">
        <v>5.78</v>
      </c>
      <c r="H55" s="7">
        <f>G55-I55</f>
        <v>0</v>
      </c>
      <c r="I55" s="10">
        <v>5.78</v>
      </c>
      <c r="J55" s="8"/>
      <c r="K55" s="8"/>
      <c r="L55" s="8"/>
    </row>
    <row r="56" spans="1:12" ht="12.75">
      <c r="A56" s="68" t="s">
        <v>223</v>
      </c>
      <c r="B56" s="66" t="s">
        <v>224</v>
      </c>
      <c r="C56" s="67">
        <f aca="true" t="shared" si="27" ref="C56:H56">+C57+C58</f>
        <v>0</v>
      </c>
      <c r="D56" s="67">
        <f t="shared" si="27"/>
        <v>0</v>
      </c>
      <c r="E56" s="67">
        <f t="shared" si="27"/>
        <v>15</v>
      </c>
      <c r="F56" s="67">
        <f t="shared" si="27"/>
        <v>1.4</v>
      </c>
      <c r="G56" s="67">
        <f t="shared" si="27"/>
        <v>1.4</v>
      </c>
      <c r="H56" s="67">
        <f t="shared" si="27"/>
        <v>0.25</v>
      </c>
      <c r="I56" s="67">
        <f>+I57+I58</f>
        <v>1.15</v>
      </c>
      <c r="J56" s="8"/>
      <c r="K56" s="8"/>
      <c r="L56" s="8"/>
    </row>
    <row r="57" spans="1:12" ht="12.75">
      <c r="A57" s="68" t="s">
        <v>225</v>
      </c>
      <c r="B57" s="71" t="s">
        <v>226</v>
      </c>
      <c r="C57" s="70"/>
      <c r="D57" s="10"/>
      <c r="E57" s="10">
        <v>15</v>
      </c>
      <c r="F57" s="10">
        <v>1.4</v>
      </c>
      <c r="G57" s="7">
        <v>1.4</v>
      </c>
      <c r="H57" s="7">
        <f>G57-I57</f>
        <v>0.25</v>
      </c>
      <c r="I57" s="7">
        <v>1.15</v>
      </c>
      <c r="J57" s="8"/>
      <c r="K57" s="8"/>
      <c r="L57" s="8"/>
    </row>
    <row r="58" spans="1:12" ht="12.75">
      <c r="A58" s="68" t="s">
        <v>227</v>
      </c>
      <c r="B58" s="71" t="s">
        <v>228</v>
      </c>
      <c r="C58" s="70"/>
      <c r="D58" s="10"/>
      <c r="E58" s="10"/>
      <c r="F58" s="10"/>
      <c r="G58" s="7"/>
      <c r="H58" s="7"/>
      <c r="I58" s="7"/>
      <c r="J58" s="8"/>
      <c r="K58" s="8"/>
      <c r="L58" s="8"/>
    </row>
    <row r="59" spans="1:12" s="11" customFormat="1" ht="12.75">
      <c r="A59" s="78" t="s">
        <v>229</v>
      </c>
      <c r="B59" s="71" t="s">
        <v>230</v>
      </c>
      <c r="C59" s="70"/>
      <c r="D59" s="10"/>
      <c r="E59" s="10">
        <v>2</v>
      </c>
      <c r="F59" s="10">
        <v>2</v>
      </c>
      <c r="G59" s="7">
        <v>2</v>
      </c>
      <c r="H59" s="7">
        <f>G59-I59</f>
        <v>1</v>
      </c>
      <c r="I59" s="7">
        <v>1</v>
      </c>
      <c r="J59" s="8"/>
      <c r="K59" s="8"/>
      <c r="L59" s="8"/>
    </row>
    <row r="60" spans="1:12" ht="12.75">
      <c r="A60" s="78" t="s">
        <v>231</v>
      </c>
      <c r="B60" s="69" t="s">
        <v>232</v>
      </c>
      <c r="C60" s="70"/>
      <c r="D60" s="10"/>
      <c r="E60" s="10"/>
      <c r="F60" s="10"/>
      <c r="G60" s="7"/>
      <c r="H60" s="7"/>
      <c r="I60" s="7"/>
      <c r="J60" s="8"/>
      <c r="K60" s="8"/>
      <c r="L60" s="8"/>
    </row>
    <row r="61" spans="1:12" ht="13.5" customHeight="1">
      <c r="A61" s="78" t="s">
        <v>233</v>
      </c>
      <c r="B61" s="71" t="s">
        <v>234</v>
      </c>
      <c r="C61" s="70"/>
      <c r="D61" s="10"/>
      <c r="E61" s="10"/>
      <c r="F61" s="10"/>
      <c r="G61" s="7"/>
      <c r="H61" s="7"/>
      <c r="I61" s="7"/>
      <c r="J61" s="8"/>
      <c r="K61" s="8"/>
      <c r="L61" s="8"/>
    </row>
    <row r="62" spans="1:12" s="11" customFormat="1" ht="12.75">
      <c r="A62" s="78" t="s">
        <v>235</v>
      </c>
      <c r="B62" s="71" t="s">
        <v>236</v>
      </c>
      <c r="C62" s="70"/>
      <c r="D62" s="10"/>
      <c r="E62" s="10">
        <v>1</v>
      </c>
      <c r="F62" s="10">
        <v>0</v>
      </c>
      <c r="G62" s="10">
        <v>0</v>
      </c>
      <c r="H62" s="7">
        <f>G62-I62</f>
        <v>0</v>
      </c>
      <c r="I62" s="10">
        <v>0</v>
      </c>
      <c r="J62" s="8"/>
      <c r="K62" s="8"/>
      <c r="L62" s="8"/>
    </row>
    <row r="63" spans="1:12" s="11" customFormat="1" ht="12.75">
      <c r="A63" s="68" t="s">
        <v>237</v>
      </c>
      <c r="B63" s="66" t="s">
        <v>238</v>
      </c>
      <c r="C63" s="76">
        <f aca="true" t="shared" si="28" ref="C63:H63">+C64+C65</f>
        <v>0</v>
      </c>
      <c r="D63" s="76">
        <f t="shared" si="28"/>
        <v>0</v>
      </c>
      <c r="E63" s="76">
        <f t="shared" si="28"/>
        <v>12</v>
      </c>
      <c r="F63" s="76">
        <f t="shared" si="28"/>
        <v>2.51</v>
      </c>
      <c r="G63" s="76">
        <f t="shared" si="28"/>
        <v>2.51</v>
      </c>
      <c r="H63" s="76">
        <f t="shared" si="28"/>
        <v>0.15000000000000002</v>
      </c>
      <c r="I63" s="76">
        <f>+I64+I65</f>
        <v>2.36</v>
      </c>
      <c r="J63" s="8"/>
      <c r="K63" s="8"/>
      <c r="L63" s="8"/>
    </row>
    <row r="64" spans="1:12" ht="12.75">
      <c r="A64" s="78" t="s">
        <v>239</v>
      </c>
      <c r="B64" s="71" t="s">
        <v>240</v>
      </c>
      <c r="C64" s="70"/>
      <c r="D64" s="10"/>
      <c r="E64" s="10">
        <v>10</v>
      </c>
      <c r="F64" s="10">
        <v>2</v>
      </c>
      <c r="G64" s="7">
        <v>2</v>
      </c>
      <c r="H64" s="7">
        <f>G64-I64</f>
        <v>0</v>
      </c>
      <c r="I64" s="7">
        <v>2</v>
      </c>
      <c r="J64" s="8"/>
      <c r="K64" s="8"/>
      <c r="L64" s="8"/>
    </row>
    <row r="65" spans="1:12" s="11" customFormat="1" ht="12.75">
      <c r="A65" s="78" t="s">
        <v>241</v>
      </c>
      <c r="B65" s="71" t="s">
        <v>242</v>
      </c>
      <c r="C65" s="70"/>
      <c r="D65" s="10"/>
      <c r="E65" s="10">
        <v>2</v>
      </c>
      <c r="F65" s="10">
        <v>0.51</v>
      </c>
      <c r="G65" s="77">
        <v>0.51</v>
      </c>
      <c r="H65" s="7">
        <f>G65-I65</f>
        <v>0.15000000000000002</v>
      </c>
      <c r="I65" s="77">
        <v>0.36</v>
      </c>
      <c r="J65" s="8"/>
      <c r="K65" s="8"/>
      <c r="L65" s="8"/>
    </row>
    <row r="66" spans="1:12" s="11" customFormat="1" ht="12.75">
      <c r="A66" s="68" t="s">
        <v>243</v>
      </c>
      <c r="B66" s="66" t="s">
        <v>157</v>
      </c>
      <c r="C66" s="65">
        <f>+C67</f>
        <v>0</v>
      </c>
      <c r="D66" s="65">
        <f aca="true" t="shared" si="29" ref="D66:I67">+D67</f>
        <v>0</v>
      </c>
      <c r="E66" s="65">
        <f t="shared" si="29"/>
        <v>0</v>
      </c>
      <c r="F66" s="65">
        <f t="shared" si="29"/>
        <v>0</v>
      </c>
      <c r="G66" s="65">
        <f t="shared" si="29"/>
        <v>0</v>
      </c>
      <c r="H66" s="65">
        <f t="shared" si="29"/>
        <v>0</v>
      </c>
      <c r="I66" s="65">
        <f t="shared" si="29"/>
        <v>0</v>
      </c>
      <c r="J66" s="8"/>
      <c r="K66" s="8"/>
      <c r="L66" s="8"/>
    </row>
    <row r="67" spans="1:12" s="11" customFormat="1" ht="12.75">
      <c r="A67" s="78" t="s">
        <v>244</v>
      </c>
      <c r="B67" s="66" t="s">
        <v>245</v>
      </c>
      <c r="C67" s="65">
        <f>+C68</f>
        <v>0</v>
      </c>
      <c r="D67" s="65">
        <f t="shared" si="29"/>
        <v>0</v>
      </c>
      <c r="E67" s="65">
        <f t="shared" si="29"/>
        <v>0</v>
      </c>
      <c r="F67" s="65">
        <f t="shared" si="29"/>
        <v>0</v>
      </c>
      <c r="G67" s="65">
        <f t="shared" si="29"/>
        <v>0</v>
      </c>
      <c r="H67" s="65">
        <f t="shared" si="29"/>
        <v>0</v>
      </c>
      <c r="I67" s="65">
        <f t="shared" si="29"/>
        <v>0</v>
      </c>
      <c r="J67" s="8"/>
      <c r="K67" s="8"/>
      <c r="L67" s="8"/>
    </row>
    <row r="68" spans="1:12" s="11" customFormat="1" ht="12.75">
      <c r="A68" s="78" t="s">
        <v>246</v>
      </c>
      <c r="B68" s="71" t="s">
        <v>247</v>
      </c>
      <c r="C68" s="70"/>
      <c r="D68" s="10"/>
      <c r="E68" s="10"/>
      <c r="F68" s="10"/>
      <c r="G68" s="10"/>
      <c r="H68" s="10"/>
      <c r="I68" s="10"/>
      <c r="J68" s="8"/>
      <c r="K68" s="8"/>
      <c r="L68" s="8"/>
    </row>
    <row r="69" spans="1:12" s="11" customFormat="1" ht="12.75">
      <c r="A69" s="78"/>
      <c r="B69" s="125" t="s">
        <v>362</v>
      </c>
      <c r="C69" s="70">
        <f aca="true" t="shared" si="30" ref="C69:I69">C70</f>
        <v>0</v>
      </c>
      <c r="D69" s="70">
        <f t="shared" si="30"/>
        <v>0</v>
      </c>
      <c r="E69" s="70">
        <f t="shared" si="30"/>
        <v>0</v>
      </c>
      <c r="F69" s="70">
        <f t="shared" si="30"/>
        <v>0</v>
      </c>
      <c r="G69" s="70">
        <f t="shared" si="30"/>
        <v>0</v>
      </c>
      <c r="H69" s="70">
        <f t="shared" si="30"/>
        <v>0</v>
      </c>
      <c r="I69" s="70">
        <f t="shared" si="30"/>
        <v>0</v>
      </c>
      <c r="J69" s="8"/>
      <c r="K69" s="8"/>
      <c r="L69" s="8"/>
    </row>
    <row r="70" spans="1:12" s="11" customFormat="1" ht="12.75">
      <c r="A70" s="78"/>
      <c r="B70" s="71" t="s">
        <v>363</v>
      </c>
      <c r="C70" s="70"/>
      <c r="D70" s="10"/>
      <c r="E70" s="10"/>
      <c r="F70" s="10"/>
      <c r="G70" s="10"/>
      <c r="H70" s="10"/>
      <c r="I70" s="10"/>
      <c r="J70" s="8"/>
      <c r="K70" s="8"/>
      <c r="L70" s="8"/>
    </row>
    <row r="71" spans="1:12" ht="12.75">
      <c r="A71" s="68" t="s">
        <v>248</v>
      </c>
      <c r="B71" s="66" t="s">
        <v>161</v>
      </c>
      <c r="C71" s="67">
        <f aca="true" t="shared" si="31" ref="C71:I71">+C72</f>
        <v>0</v>
      </c>
      <c r="D71" s="67">
        <f t="shared" si="31"/>
        <v>0</v>
      </c>
      <c r="E71" s="67">
        <f t="shared" si="31"/>
        <v>0</v>
      </c>
      <c r="F71" s="67">
        <f t="shared" si="31"/>
        <v>0</v>
      </c>
      <c r="G71" s="67">
        <f t="shared" si="31"/>
        <v>0</v>
      </c>
      <c r="H71" s="67">
        <f t="shared" si="31"/>
        <v>0</v>
      </c>
      <c r="I71" s="67">
        <f t="shared" si="31"/>
        <v>0</v>
      </c>
      <c r="J71" s="8"/>
      <c r="K71" s="8"/>
      <c r="L71" s="8"/>
    </row>
    <row r="72" spans="1:12" ht="12.75">
      <c r="A72" s="68" t="s">
        <v>249</v>
      </c>
      <c r="B72" s="66" t="s">
        <v>163</v>
      </c>
      <c r="C72" s="67">
        <f aca="true" t="shared" si="32" ref="C72:H72">+C73+C78</f>
        <v>0</v>
      </c>
      <c r="D72" s="67">
        <f t="shared" si="32"/>
        <v>0</v>
      </c>
      <c r="E72" s="67">
        <f t="shared" si="32"/>
        <v>0</v>
      </c>
      <c r="F72" s="67">
        <f t="shared" si="32"/>
        <v>0</v>
      </c>
      <c r="G72" s="67">
        <f t="shared" si="32"/>
        <v>0</v>
      </c>
      <c r="H72" s="67">
        <f t="shared" si="32"/>
        <v>0</v>
      </c>
      <c r="I72" s="67">
        <f>+I73+I78</f>
        <v>0</v>
      </c>
      <c r="J72" s="8"/>
      <c r="K72" s="8"/>
      <c r="L72" s="8"/>
    </row>
    <row r="73" spans="1:12" ht="12.75">
      <c r="A73" s="68" t="s">
        <v>250</v>
      </c>
      <c r="B73" s="66" t="s">
        <v>251</v>
      </c>
      <c r="C73" s="67">
        <f aca="true" t="shared" si="33" ref="C73:H73">+C75+C77+C76+C74</f>
        <v>0</v>
      </c>
      <c r="D73" s="67">
        <f t="shared" si="33"/>
        <v>0</v>
      </c>
      <c r="E73" s="67">
        <f t="shared" si="33"/>
        <v>0</v>
      </c>
      <c r="F73" s="67">
        <f t="shared" si="33"/>
        <v>0</v>
      </c>
      <c r="G73" s="67">
        <f t="shared" si="33"/>
        <v>0</v>
      </c>
      <c r="H73" s="67">
        <f t="shared" si="33"/>
        <v>0</v>
      </c>
      <c r="I73" s="67">
        <f>+I75+I77+I76+I74</f>
        <v>0</v>
      </c>
      <c r="J73" s="8"/>
      <c r="K73" s="8"/>
      <c r="L73" s="8"/>
    </row>
    <row r="74" spans="1:12" ht="12.75">
      <c r="A74" s="68"/>
      <c r="B74" s="79" t="s">
        <v>252</v>
      </c>
      <c r="C74" s="67"/>
      <c r="D74" s="10"/>
      <c r="E74" s="10"/>
      <c r="F74" s="10"/>
      <c r="G74" s="7"/>
      <c r="H74" s="7"/>
      <c r="I74" s="7"/>
      <c r="J74" s="8"/>
      <c r="K74" s="8"/>
      <c r="L74" s="8"/>
    </row>
    <row r="75" spans="1:12" ht="12.75">
      <c r="A75" s="78" t="s">
        <v>253</v>
      </c>
      <c r="B75" s="71" t="s">
        <v>254</v>
      </c>
      <c r="C75" s="70"/>
      <c r="D75" s="10"/>
      <c r="E75" s="10"/>
      <c r="F75" s="10"/>
      <c r="G75" s="7"/>
      <c r="H75" s="7"/>
      <c r="I75" s="7"/>
      <c r="J75" s="8"/>
      <c r="K75" s="8"/>
      <c r="L75" s="8"/>
    </row>
    <row r="76" spans="1:12" ht="12.75">
      <c r="A76" s="78" t="s">
        <v>255</v>
      </c>
      <c r="B76" s="69" t="s">
        <v>256</v>
      </c>
      <c r="C76" s="70"/>
      <c r="D76" s="10"/>
      <c r="E76" s="10"/>
      <c r="F76" s="10"/>
      <c r="G76" s="7"/>
      <c r="H76" s="7"/>
      <c r="I76" s="7"/>
      <c r="J76" s="8"/>
      <c r="K76" s="8"/>
      <c r="L76" s="8"/>
    </row>
    <row r="77" spans="1:12" s="113" customFormat="1" ht="11.25" customHeight="1">
      <c r="A77" s="78" t="s">
        <v>257</v>
      </c>
      <c r="B77" s="71" t="s">
        <v>258</v>
      </c>
      <c r="C77" s="70"/>
      <c r="D77" s="10"/>
      <c r="E77" s="10"/>
      <c r="F77" s="10"/>
      <c r="G77" s="7"/>
      <c r="H77" s="7"/>
      <c r="I77" s="7"/>
      <c r="J77" s="8"/>
      <c r="K77" s="8"/>
      <c r="L77" s="8"/>
    </row>
    <row r="78" spans="1:12" s="113" customFormat="1" ht="12.75">
      <c r="A78" s="111"/>
      <c r="B78" s="69" t="s">
        <v>259</v>
      </c>
      <c r="C78" s="70"/>
      <c r="D78" s="10"/>
      <c r="E78" s="10"/>
      <c r="F78" s="10"/>
      <c r="G78" s="7"/>
      <c r="H78" s="7"/>
      <c r="I78" s="7"/>
      <c r="J78" s="8"/>
      <c r="K78" s="8"/>
      <c r="L78" s="8"/>
    </row>
    <row r="79" spans="1:12" s="113" customFormat="1" ht="12.75">
      <c r="A79" s="78" t="s">
        <v>171</v>
      </c>
      <c r="B79" s="66" t="s">
        <v>260</v>
      </c>
      <c r="C79" s="70"/>
      <c r="D79" s="10"/>
      <c r="E79" s="10"/>
      <c r="F79" s="10"/>
      <c r="G79" s="7"/>
      <c r="H79" s="7"/>
      <c r="I79" s="7"/>
      <c r="J79" s="8"/>
      <c r="K79" s="8"/>
      <c r="L79" s="8"/>
    </row>
    <row r="80" spans="1:12" s="113" customFormat="1" ht="12.75">
      <c r="A80" s="78" t="s">
        <v>261</v>
      </c>
      <c r="B80" s="66" t="s">
        <v>262</v>
      </c>
      <c r="C80" s="65">
        <f aca="true" t="shared" si="34" ref="C80:H80">+C39-C82+C26+C71+C167+C69</f>
        <v>0</v>
      </c>
      <c r="D80" s="65">
        <f t="shared" si="34"/>
        <v>13836</v>
      </c>
      <c r="E80" s="65">
        <f t="shared" si="34"/>
        <v>18404.34</v>
      </c>
      <c r="F80" s="65">
        <f t="shared" si="34"/>
        <v>8094.340000000007</v>
      </c>
      <c r="G80" s="65">
        <f t="shared" si="34"/>
        <v>8093.2600000000075</v>
      </c>
      <c r="H80" s="65">
        <f t="shared" si="34"/>
        <v>2557.4000000000033</v>
      </c>
      <c r="I80" s="65">
        <f>+I39-I82+I26+I71+I167+I69</f>
        <v>5535.859999999997</v>
      </c>
      <c r="J80" s="8"/>
      <c r="K80" s="8"/>
      <c r="L80" s="8"/>
    </row>
    <row r="81" spans="1:12" s="113" customFormat="1" ht="12.75">
      <c r="A81" s="78"/>
      <c r="B81" s="126" t="s">
        <v>368</v>
      </c>
      <c r="C81" s="65"/>
      <c r="D81" s="65"/>
      <c r="E81" s="65"/>
      <c r="F81" s="65"/>
      <c r="G81" s="65">
        <v>-0.34</v>
      </c>
      <c r="H81" s="7">
        <f>G81-I81</f>
        <v>0</v>
      </c>
      <c r="I81" s="65">
        <v>-0.34</v>
      </c>
      <c r="J81" s="8"/>
      <c r="K81" s="8"/>
      <c r="L81" s="8"/>
    </row>
    <row r="82" spans="1:12" s="113" customFormat="1" ht="15">
      <c r="A82" s="78"/>
      <c r="B82" s="74" t="s">
        <v>263</v>
      </c>
      <c r="C82" s="80">
        <f aca="true" t="shared" si="35" ref="C82:H82">+C83+C123+C146+C148+C162+C164</f>
        <v>0</v>
      </c>
      <c r="D82" s="80">
        <f t="shared" si="35"/>
        <v>211686.64</v>
      </c>
      <c r="E82" s="80">
        <f t="shared" si="35"/>
        <v>207388.3</v>
      </c>
      <c r="F82" s="80">
        <f t="shared" si="35"/>
        <v>53682.75</v>
      </c>
      <c r="G82" s="80">
        <f t="shared" si="35"/>
        <v>53155.51</v>
      </c>
      <c r="H82" s="80">
        <f t="shared" si="35"/>
        <v>21239.7</v>
      </c>
      <c r="I82" s="80">
        <f>+I83+I123+I146+I148+I162+I164</f>
        <v>31915.81</v>
      </c>
      <c r="J82" s="8"/>
      <c r="K82" s="8"/>
      <c r="L82" s="8"/>
    </row>
    <row r="83" spans="1:12" ht="25.5">
      <c r="A83" s="68" t="s">
        <v>264</v>
      </c>
      <c r="B83" s="66" t="s">
        <v>265</v>
      </c>
      <c r="C83" s="67">
        <f aca="true" t="shared" si="36" ref="C83:H83">+C84+C90+C103+C119+C121</f>
        <v>0</v>
      </c>
      <c r="D83" s="67">
        <f t="shared" si="36"/>
        <v>82841.57</v>
      </c>
      <c r="E83" s="67">
        <f t="shared" si="36"/>
        <v>78716.23</v>
      </c>
      <c r="F83" s="67">
        <f t="shared" si="36"/>
        <v>20638.950000000004</v>
      </c>
      <c r="G83" s="67">
        <f t="shared" si="36"/>
        <v>20121.96</v>
      </c>
      <c r="H83" s="67">
        <f t="shared" si="36"/>
        <v>9771.53</v>
      </c>
      <c r="I83" s="67">
        <f>+I84+I90+I103+I119+I121</f>
        <v>10350.43</v>
      </c>
      <c r="J83" s="8"/>
      <c r="K83" s="8"/>
      <c r="L83" s="8"/>
    </row>
    <row r="84" spans="1:12" ht="12.75">
      <c r="A84" s="78" t="s">
        <v>266</v>
      </c>
      <c r="B84" s="66" t="s">
        <v>267</v>
      </c>
      <c r="C84" s="65">
        <f aca="true" t="shared" si="37" ref="C84:H84">+C85+C87+C88+C86</f>
        <v>0</v>
      </c>
      <c r="D84" s="65">
        <f t="shared" si="37"/>
        <v>34656.16</v>
      </c>
      <c r="E84" s="65">
        <f t="shared" si="37"/>
        <v>31928.16</v>
      </c>
      <c r="F84" s="65">
        <f t="shared" si="37"/>
        <v>8278.11</v>
      </c>
      <c r="G84" s="65">
        <f t="shared" si="37"/>
        <v>8278.09</v>
      </c>
      <c r="H84" s="65">
        <f t="shared" si="37"/>
        <v>4251.4800000000005</v>
      </c>
      <c r="I84" s="65">
        <f>+I85+I87+I88+I86</f>
        <v>4026.61</v>
      </c>
      <c r="J84" s="8"/>
      <c r="K84" s="8"/>
      <c r="L84" s="8"/>
    </row>
    <row r="85" spans="1:12" ht="12.75">
      <c r="A85" s="78"/>
      <c r="B85" s="69" t="s">
        <v>268</v>
      </c>
      <c r="C85" s="70"/>
      <c r="D85" s="10">
        <v>34057</v>
      </c>
      <c r="E85" s="10">
        <v>31429</v>
      </c>
      <c r="F85" s="10">
        <v>8167.47</v>
      </c>
      <c r="G85" s="7">
        <v>8167.46</v>
      </c>
      <c r="H85" s="7">
        <f>G85-I85</f>
        <v>4197.96</v>
      </c>
      <c r="I85" s="7">
        <v>3969.5</v>
      </c>
      <c r="J85" s="8"/>
      <c r="K85" s="8"/>
      <c r="L85" s="8"/>
    </row>
    <row r="86" spans="1:12" ht="12.75">
      <c r="A86" s="78"/>
      <c r="B86" s="69" t="s">
        <v>374</v>
      </c>
      <c r="C86" s="70"/>
      <c r="D86" s="10"/>
      <c r="E86" s="10"/>
      <c r="F86" s="10"/>
      <c r="G86" s="7"/>
      <c r="H86" s="7"/>
      <c r="I86" s="7"/>
      <c r="J86" s="8"/>
      <c r="K86" s="8"/>
      <c r="L86" s="8"/>
    </row>
    <row r="87" spans="1:12" s="11" customFormat="1" ht="12.75">
      <c r="A87" s="78"/>
      <c r="B87" s="69" t="s">
        <v>269</v>
      </c>
      <c r="C87" s="70"/>
      <c r="D87" s="10">
        <v>1.16</v>
      </c>
      <c r="E87" s="10">
        <v>1.16</v>
      </c>
      <c r="F87" s="10">
        <v>1.16</v>
      </c>
      <c r="G87" s="7">
        <v>1.15</v>
      </c>
      <c r="H87" s="7">
        <f>G87-I87</f>
        <v>0</v>
      </c>
      <c r="I87" s="7">
        <v>1.15</v>
      </c>
      <c r="J87" s="8"/>
      <c r="K87" s="8"/>
      <c r="L87" s="8"/>
    </row>
    <row r="88" spans="1:12" ht="38.25">
      <c r="A88" s="78"/>
      <c r="B88" s="69" t="s">
        <v>270</v>
      </c>
      <c r="C88" s="70"/>
      <c r="D88" s="10">
        <v>598</v>
      </c>
      <c r="E88" s="10">
        <v>498</v>
      </c>
      <c r="F88" s="10">
        <v>109.48</v>
      </c>
      <c r="G88" s="7">
        <v>109.48</v>
      </c>
      <c r="H88" s="7">
        <f>G88-I88</f>
        <v>53.52</v>
      </c>
      <c r="I88" s="7">
        <v>55.96</v>
      </c>
      <c r="J88" s="8"/>
      <c r="K88" s="8"/>
      <c r="L88" s="8"/>
    </row>
    <row r="89" spans="1:12" ht="12.75">
      <c r="A89" s="78"/>
      <c r="B89" s="127" t="s">
        <v>368</v>
      </c>
      <c r="C89" s="70"/>
      <c r="D89" s="10"/>
      <c r="E89" s="10"/>
      <c r="F89" s="10"/>
      <c r="G89" s="7">
        <v>-83.89</v>
      </c>
      <c r="H89" s="7">
        <f>G89-I89</f>
        <v>-62.67</v>
      </c>
      <c r="I89" s="7">
        <v>-21.22</v>
      </c>
      <c r="J89" s="8"/>
      <c r="K89" s="8"/>
      <c r="L89" s="8"/>
    </row>
    <row r="90" spans="1:12" ht="25.5">
      <c r="A90" s="78" t="s">
        <v>271</v>
      </c>
      <c r="B90" s="66" t="s">
        <v>272</v>
      </c>
      <c r="C90" s="70">
        <f aca="true" t="shared" si="38" ref="C90:H90">C91+C92+C93+C94+C95+C96+C98+C97+C99</f>
        <v>0</v>
      </c>
      <c r="D90" s="70">
        <f t="shared" si="38"/>
        <v>28378.81</v>
      </c>
      <c r="E90" s="70">
        <f t="shared" si="38"/>
        <v>26943.41</v>
      </c>
      <c r="F90" s="70">
        <f t="shared" si="38"/>
        <v>6650.47</v>
      </c>
      <c r="G90" s="70">
        <f t="shared" si="38"/>
        <v>6650.33</v>
      </c>
      <c r="H90" s="70">
        <f t="shared" si="38"/>
        <v>3653.99</v>
      </c>
      <c r="I90" s="70">
        <f>I91+I92+I93+I94+I95+I96+I98+I97+I99</f>
        <v>2996.3399999999997</v>
      </c>
      <c r="J90" s="8"/>
      <c r="K90" s="8"/>
      <c r="L90" s="8"/>
    </row>
    <row r="91" spans="1:12" ht="12.75">
      <c r="A91" s="78"/>
      <c r="B91" s="85" t="s">
        <v>273</v>
      </c>
      <c r="C91" s="70"/>
      <c r="D91" s="95">
        <v>26.58</v>
      </c>
      <c r="E91" s="10">
        <v>28.14</v>
      </c>
      <c r="F91" s="10">
        <v>7.14</v>
      </c>
      <c r="G91" s="10">
        <v>7.14</v>
      </c>
      <c r="H91" s="7">
        <f>G91-I91</f>
        <v>4.619999999999999</v>
      </c>
      <c r="I91" s="10">
        <v>2.52</v>
      </c>
      <c r="J91" s="8"/>
      <c r="K91" s="8"/>
      <c r="L91" s="8"/>
    </row>
    <row r="92" spans="1:12" ht="12.75">
      <c r="A92" s="78"/>
      <c r="B92" s="85" t="s">
        <v>274</v>
      </c>
      <c r="C92" s="70"/>
      <c r="D92" s="95"/>
      <c r="E92" s="10"/>
      <c r="F92" s="10"/>
      <c r="G92" s="7"/>
      <c r="H92" s="7"/>
      <c r="I92" s="7"/>
      <c r="J92" s="8"/>
      <c r="K92" s="8"/>
      <c r="L92" s="8"/>
    </row>
    <row r="93" spans="1:12" ht="12.75">
      <c r="A93" s="78"/>
      <c r="B93" s="85" t="s">
        <v>275</v>
      </c>
      <c r="C93" s="70"/>
      <c r="D93" s="95">
        <v>1942.01</v>
      </c>
      <c r="E93" s="10">
        <v>1765.65</v>
      </c>
      <c r="F93" s="10">
        <v>470.65</v>
      </c>
      <c r="G93" s="7">
        <v>470.63</v>
      </c>
      <c r="H93" s="7">
        <f>G93-I93</f>
        <v>37.75</v>
      </c>
      <c r="I93" s="7">
        <v>432.88</v>
      </c>
      <c r="J93" s="8"/>
      <c r="K93" s="8"/>
      <c r="L93" s="8"/>
    </row>
    <row r="94" spans="1:12" ht="12.75">
      <c r="A94" s="78"/>
      <c r="B94" s="85" t="s">
        <v>276</v>
      </c>
      <c r="C94" s="70"/>
      <c r="D94" s="95">
        <v>9416.21</v>
      </c>
      <c r="E94" s="10">
        <v>9655.59</v>
      </c>
      <c r="F94" s="10">
        <v>2953.59</v>
      </c>
      <c r="G94" s="7">
        <v>2953.58</v>
      </c>
      <c r="H94" s="7">
        <f>G94-I94</f>
        <v>1902.6299999999999</v>
      </c>
      <c r="I94" s="7">
        <v>1050.95</v>
      </c>
      <c r="J94" s="8"/>
      <c r="K94" s="8"/>
      <c r="L94" s="8"/>
    </row>
    <row r="95" spans="1:12" ht="12.75">
      <c r="A95" s="78"/>
      <c r="B95" s="89" t="s">
        <v>277</v>
      </c>
      <c r="C95" s="70"/>
      <c r="D95" s="96"/>
      <c r="E95" s="10"/>
      <c r="F95" s="10"/>
      <c r="G95" s="7"/>
      <c r="H95" s="7"/>
      <c r="I95" s="7"/>
      <c r="J95" s="8"/>
      <c r="K95" s="8"/>
      <c r="L95" s="8"/>
    </row>
    <row r="96" spans="1:12" ht="25.5">
      <c r="A96" s="78"/>
      <c r="B96" s="85" t="s">
        <v>278</v>
      </c>
      <c r="C96" s="70"/>
      <c r="D96" s="95">
        <v>265.2</v>
      </c>
      <c r="E96" s="10">
        <v>265.6</v>
      </c>
      <c r="F96" s="10">
        <v>77.71</v>
      </c>
      <c r="G96" s="7">
        <v>77.71</v>
      </c>
      <c r="H96" s="7">
        <f>G96-I96</f>
        <v>56.89999999999999</v>
      </c>
      <c r="I96" s="7">
        <v>20.81</v>
      </c>
      <c r="J96" s="8"/>
      <c r="K96" s="8"/>
      <c r="L96" s="8"/>
    </row>
    <row r="97" spans="1:12" ht="12.75">
      <c r="A97" s="78"/>
      <c r="B97" s="90" t="s">
        <v>279</v>
      </c>
      <c r="C97" s="70"/>
      <c r="D97" s="97"/>
      <c r="E97" s="10"/>
      <c r="F97" s="10"/>
      <c r="G97" s="7"/>
      <c r="H97" s="7"/>
      <c r="I97" s="7"/>
      <c r="J97" s="8"/>
      <c r="K97" s="8"/>
      <c r="L97" s="8"/>
    </row>
    <row r="98" spans="1:12" ht="12.75">
      <c r="A98" s="78"/>
      <c r="B98" s="85" t="s">
        <v>375</v>
      </c>
      <c r="C98" s="70"/>
      <c r="D98" s="70">
        <v>12120.97</v>
      </c>
      <c r="E98" s="70">
        <v>12067.33</v>
      </c>
      <c r="F98" s="70">
        <v>3096.83</v>
      </c>
      <c r="G98" s="70">
        <v>3096.72</v>
      </c>
      <c r="H98" s="7">
        <f>G98-I98</f>
        <v>1622.3899999999999</v>
      </c>
      <c r="I98" s="8">
        <v>1474.33</v>
      </c>
      <c r="J98" s="8"/>
      <c r="K98" s="8"/>
      <c r="L98" s="8"/>
    </row>
    <row r="99" spans="1:12" ht="25.5">
      <c r="A99" s="78"/>
      <c r="B99" s="134" t="s">
        <v>376</v>
      </c>
      <c r="C99" s="70">
        <f aca="true" t="shared" si="39" ref="C99:H99">C100+C101</f>
        <v>0</v>
      </c>
      <c r="D99" s="70">
        <f t="shared" si="39"/>
        <v>4607.84</v>
      </c>
      <c r="E99" s="70">
        <f t="shared" si="39"/>
        <v>3161.1</v>
      </c>
      <c r="F99" s="70">
        <f t="shared" si="39"/>
        <v>44.55</v>
      </c>
      <c r="G99" s="70">
        <f t="shared" si="39"/>
        <v>44.55</v>
      </c>
      <c r="H99" s="70">
        <f t="shared" si="39"/>
        <v>29.699999999999996</v>
      </c>
      <c r="I99" s="70">
        <f>I100+I101</f>
        <v>14.85</v>
      </c>
      <c r="J99" s="8"/>
      <c r="K99" s="8"/>
      <c r="L99" s="8"/>
    </row>
    <row r="100" spans="1:12" ht="25.5">
      <c r="A100" s="78"/>
      <c r="B100" s="90" t="s">
        <v>377</v>
      </c>
      <c r="C100" s="70"/>
      <c r="D100" s="136">
        <v>4607.84</v>
      </c>
      <c r="E100" s="10">
        <v>3161.1</v>
      </c>
      <c r="F100" s="10">
        <v>44.55</v>
      </c>
      <c r="G100" s="7">
        <v>44.55</v>
      </c>
      <c r="H100" s="7">
        <f>G100-I100</f>
        <v>29.699999999999996</v>
      </c>
      <c r="I100" s="8">
        <v>14.85</v>
      </c>
      <c r="J100" s="8"/>
      <c r="K100" s="8"/>
      <c r="L100" s="8"/>
    </row>
    <row r="101" spans="1:12" ht="12.75">
      <c r="A101" s="78"/>
      <c r="B101" s="90" t="s">
        <v>378</v>
      </c>
      <c r="C101" s="70"/>
      <c r="D101" s="97"/>
      <c r="E101" s="10"/>
      <c r="F101" s="10"/>
      <c r="G101" s="7"/>
      <c r="H101" s="7"/>
      <c r="I101" s="7"/>
      <c r="J101" s="8"/>
      <c r="K101" s="8"/>
      <c r="L101" s="8"/>
    </row>
    <row r="102" spans="1:12" ht="12.75">
      <c r="A102" s="78"/>
      <c r="B102" s="128" t="s">
        <v>368</v>
      </c>
      <c r="C102" s="70"/>
      <c r="D102" s="97"/>
      <c r="E102" s="10"/>
      <c r="F102" s="10"/>
      <c r="G102" s="7"/>
      <c r="H102" s="7"/>
      <c r="I102" s="7"/>
      <c r="J102" s="8"/>
      <c r="K102" s="8"/>
      <c r="L102" s="8"/>
    </row>
    <row r="103" spans="1:12" ht="25.5">
      <c r="A103" s="78" t="s">
        <v>280</v>
      </c>
      <c r="B103" s="66" t="s">
        <v>281</v>
      </c>
      <c r="C103" s="70">
        <f aca="true" t="shared" si="40" ref="C103:H103">C104+C105+C106+C107+C108+C109+C110+C111+C112+C113</f>
        <v>0</v>
      </c>
      <c r="D103" s="70">
        <f t="shared" si="40"/>
        <v>1352.0400000000002</v>
      </c>
      <c r="E103" s="70">
        <f t="shared" si="40"/>
        <v>1390.1</v>
      </c>
      <c r="F103" s="70">
        <f t="shared" si="40"/>
        <v>373.1</v>
      </c>
      <c r="G103" s="70">
        <f t="shared" si="40"/>
        <v>373.09</v>
      </c>
      <c r="H103" s="70">
        <f t="shared" si="40"/>
        <v>259.42999999999995</v>
      </c>
      <c r="I103" s="70">
        <f>I104+I105+I106+I107+I108+I109+I110+I111+I112+I113</f>
        <v>113.66</v>
      </c>
      <c r="J103" s="8"/>
      <c r="K103" s="8"/>
      <c r="L103" s="8"/>
    </row>
    <row r="104" spans="1:12" ht="12.75">
      <c r="A104" s="78"/>
      <c r="B104" s="85" t="s">
        <v>276</v>
      </c>
      <c r="C104" s="70"/>
      <c r="D104" s="95">
        <v>1250.38</v>
      </c>
      <c r="E104" s="10">
        <v>1267.1</v>
      </c>
      <c r="F104" s="10">
        <v>323.1</v>
      </c>
      <c r="G104" s="7">
        <v>323.09</v>
      </c>
      <c r="H104" s="7">
        <f>G104-I104</f>
        <v>209.42999999999998</v>
      </c>
      <c r="I104" s="7">
        <v>113.66</v>
      </c>
      <c r="J104" s="8"/>
      <c r="K104" s="8"/>
      <c r="L104" s="8"/>
    </row>
    <row r="105" spans="1:255" s="11" customFormat="1" ht="25.5">
      <c r="A105" s="78"/>
      <c r="B105" s="91" t="s">
        <v>282</v>
      </c>
      <c r="C105" s="70"/>
      <c r="D105" s="98"/>
      <c r="E105" s="10"/>
      <c r="F105" s="10"/>
      <c r="G105" s="7"/>
      <c r="H105" s="7"/>
      <c r="I105" s="7"/>
      <c r="J105" s="8"/>
      <c r="K105" s="8"/>
      <c r="L105" s="8"/>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c r="GC105" s="20"/>
      <c r="GD105" s="20"/>
      <c r="GE105" s="20"/>
      <c r="GF105" s="20"/>
      <c r="GG105" s="20"/>
      <c r="GH105" s="20"/>
      <c r="GI105" s="20"/>
      <c r="GJ105" s="20"/>
      <c r="GK105" s="20"/>
      <c r="GL105" s="20"/>
      <c r="GM105" s="20"/>
      <c r="GN105" s="20"/>
      <c r="GO105" s="20"/>
      <c r="GP105" s="20"/>
      <c r="GQ105" s="20"/>
      <c r="GR105" s="20"/>
      <c r="GS105" s="20"/>
      <c r="GT105" s="20"/>
      <c r="GU105" s="20"/>
      <c r="GV105" s="20"/>
      <c r="GW105" s="20"/>
      <c r="GX105" s="20"/>
      <c r="GY105" s="20"/>
      <c r="GZ105" s="20"/>
      <c r="HA105" s="20"/>
      <c r="HB105" s="20"/>
      <c r="HC105" s="20"/>
      <c r="HD105" s="20"/>
      <c r="HE105" s="20"/>
      <c r="HF105" s="20"/>
      <c r="HG105" s="20"/>
      <c r="HH105" s="20"/>
      <c r="HI105" s="20"/>
      <c r="HJ105" s="20"/>
      <c r="HK105" s="20"/>
      <c r="HL105" s="20"/>
      <c r="HM105" s="20"/>
      <c r="HN105" s="20"/>
      <c r="HO105" s="20"/>
      <c r="HP105" s="20"/>
      <c r="HQ105" s="20"/>
      <c r="HR105" s="20"/>
      <c r="HS105" s="20"/>
      <c r="HT105" s="20"/>
      <c r="HU105" s="20"/>
      <c r="HV105" s="20"/>
      <c r="HW105" s="20"/>
      <c r="HX105" s="20"/>
      <c r="HY105" s="20"/>
      <c r="HZ105" s="20"/>
      <c r="IA105" s="20"/>
      <c r="IB105" s="20"/>
      <c r="IC105" s="20"/>
      <c r="ID105" s="20"/>
      <c r="IE105" s="20"/>
      <c r="IF105" s="20"/>
      <c r="IG105" s="20"/>
      <c r="IH105" s="20"/>
      <c r="II105" s="20"/>
      <c r="IJ105" s="20"/>
      <c r="IK105" s="20"/>
      <c r="IL105" s="20"/>
      <c r="IM105" s="20"/>
      <c r="IN105" s="20"/>
      <c r="IO105" s="20"/>
      <c r="IP105" s="20"/>
      <c r="IQ105" s="20"/>
      <c r="IR105" s="20"/>
      <c r="IS105" s="20"/>
      <c r="IT105" s="20"/>
      <c r="IU105" s="20"/>
    </row>
    <row r="106" spans="1:255" s="11" customFormat="1" ht="12.75">
      <c r="A106" s="78"/>
      <c r="B106" s="92" t="s">
        <v>283</v>
      </c>
      <c r="C106" s="70"/>
      <c r="D106" s="99">
        <v>101.66</v>
      </c>
      <c r="E106" s="10">
        <v>123</v>
      </c>
      <c r="F106" s="10">
        <v>50</v>
      </c>
      <c r="G106" s="7">
        <v>50</v>
      </c>
      <c r="H106" s="7">
        <f>G106-I106</f>
        <v>50</v>
      </c>
      <c r="I106" s="7">
        <v>0</v>
      </c>
      <c r="J106" s="8"/>
      <c r="K106" s="8"/>
      <c r="L106" s="8"/>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c r="IU106" s="20"/>
    </row>
    <row r="107" spans="1:12" s="11" customFormat="1" ht="25.5">
      <c r="A107" s="78"/>
      <c r="B107" s="92" t="s">
        <v>284</v>
      </c>
      <c r="C107" s="70"/>
      <c r="D107" s="99"/>
      <c r="E107" s="10"/>
      <c r="F107" s="10"/>
      <c r="G107" s="7"/>
      <c r="H107" s="7"/>
      <c r="I107" s="7"/>
      <c r="J107" s="8"/>
      <c r="K107" s="8"/>
      <c r="L107" s="8"/>
    </row>
    <row r="108" spans="1:12" s="11" customFormat="1" ht="12.75">
      <c r="A108" s="78"/>
      <c r="B108" s="92" t="s">
        <v>285</v>
      </c>
      <c r="C108" s="70"/>
      <c r="D108" s="99"/>
      <c r="E108" s="10"/>
      <c r="F108" s="10"/>
      <c r="G108" s="7"/>
      <c r="H108" s="7"/>
      <c r="I108" s="7"/>
      <c r="J108" s="8"/>
      <c r="K108" s="8"/>
      <c r="L108" s="8"/>
    </row>
    <row r="109" spans="1:255" ht="12.75">
      <c r="A109" s="78"/>
      <c r="B109" s="85" t="s">
        <v>273</v>
      </c>
      <c r="C109" s="70"/>
      <c r="D109" s="95"/>
      <c r="E109" s="10"/>
      <c r="F109" s="10"/>
      <c r="G109" s="7"/>
      <c r="H109" s="7"/>
      <c r="I109" s="7"/>
      <c r="J109" s="8"/>
      <c r="K109" s="8"/>
      <c r="L109" s="8"/>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row>
    <row r="110" spans="1:12" s="11" customFormat="1" ht="12.75">
      <c r="A110" s="78"/>
      <c r="B110" s="92" t="s">
        <v>286</v>
      </c>
      <c r="C110" s="70"/>
      <c r="D110" s="99"/>
      <c r="E110" s="10"/>
      <c r="F110" s="10"/>
      <c r="G110" s="81"/>
      <c r="H110" s="81"/>
      <c r="I110" s="81"/>
      <c r="J110" s="8"/>
      <c r="K110" s="8"/>
      <c r="L110" s="8"/>
    </row>
    <row r="111" spans="1:12" s="11" customFormat="1" ht="12.75">
      <c r="A111" s="78"/>
      <c r="B111" s="92" t="s">
        <v>287</v>
      </c>
      <c r="C111" s="70"/>
      <c r="D111" s="99"/>
      <c r="E111" s="10"/>
      <c r="F111" s="10"/>
      <c r="G111" s="81"/>
      <c r="H111" s="81"/>
      <c r="I111" s="81"/>
      <c r="J111" s="8"/>
      <c r="K111" s="8"/>
      <c r="L111" s="8"/>
    </row>
    <row r="112" spans="1:12" s="11" customFormat="1" ht="25.5">
      <c r="A112" s="78"/>
      <c r="B112" s="92" t="s">
        <v>350</v>
      </c>
      <c r="C112" s="70"/>
      <c r="D112" s="99"/>
      <c r="E112" s="10"/>
      <c r="F112" s="10"/>
      <c r="G112" s="81"/>
      <c r="H112" s="81"/>
      <c r="I112" s="81"/>
      <c r="J112" s="8"/>
      <c r="K112" s="8"/>
      <c r="L112" s="8"/>
    </row>
    <row r="113" spans="1:12" s="11" customFormat="1" ht="25.5">
      <c r="A113" s="78"/>
      <c r="B113" s="92" t="s">
        <v>351</v>
      </c>
      <c r="C113" s="70">
        <f aca="true" t="shared" si="41" ref="C113:H113">C114+C115+C116+C117</f>
        <v>0</v>
      </c>
      <c r="D113" s="70">
        <f t="shared" si="41"/>
        <v>0</v>
      </c>
      <c r="E113" s="70">
        <f t="shared" si="41"/>
        <v>0</v>
      </c>
      <c r="F113" s="70">
        <f t="shared" si="41"/>
        <v>0</v>
      </c>
      <c r="G113" s="70">
        <f t="shared" si="41"/>
        <v>0</v>
      </c>
      <c r="H113" s="70">
        <f t="shared" si="41"/>
        <v>0</v>
      </c>
      <c r="I113" s="70">
        <f>I114+I115+I116+I117</f>
        <v>0</v>
      </c>
      <c r="J113" s="8"/>
      <c r="K113" s="8"/>
      <c r="L113" s="8"/>
    </row>
    <row r="114" spans="1:12" s="11" customFormat="1" ht="12.75">
      <c r="A114" s="78"/>
      <c r="B114" s="92" t="s">
        <v>311</v>
      </c>
      <c r="C114" s="70"/>
      <c r="D114" s="99"/>
      <c r="E114" s="10"/>
      <c r="F114" s="10"/>
      <c r="G114" s="81"/>
      <c r="H114" s="81"/>
      <c r="I114" s="81"/>
      <c r="J114" s="8"/>
      <c r="K114" s="8"/>
      <c r="L114" s="8"/>
    </row>
    <row r="115" spans="1:12" s="11" customFormat="1" ht="25.5">
      <c r="A115" s="78"/>
      <c r="B115" s="92" t="s">
        <v>312</v>
      </c>
      <c r="C115" s="70"/>
      <c r="D115" s="99"/>
      <c r="E115" s="10"/>
      <c r="F115" s="10"/>
      <c r="G115" s="81"/>
      <c r="H115" s="81"/>
      <c r="I115" s="81"/>
      <c r="J115" s="8"/>
      <c r="K115" s="8"/>
      <c r="L115" s="8"/>
    </row>
    <row r="116" spans="1:255" s="11" customFormat="1" ht="25.5">
      <c r="A116" s="78"/>
      <c r="B116" s="93" t="s">
        <v>313</v>
      </c>
      <c r="C116" s="70"/>
      <c r="D116" s="100"/>
      <c r="E116" s="10"/>
      <c r="F116" s="10"/>
      <c r="G116" s="81"/>
      <c r="H116" s="81"/>
      <c r="I116" s="81"/>
      <c r="J116" s="8"/>
      <c r="K116" s="8"/>
      <c r="L116" s="8"/>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c r="GC116" s="20"/>
      <c r="GD116" s="20"/>
      <c r="GE116" s="20"/>
      <c r="GF116" s="20"/>
      <c r="GG116" s="20"/>
      <c r="GH116" s="20"/>
      <c r="GI116" s="20"/>
      <c r="GJ116" s="20"/>
      <c r="GK116" s="20"/>
      <c r="GL116" s="20"/>
      <c r="GM116" s="20"/>
      <c r="GN116" s="20"/>
      <c r="GO116" s="20"/>
      <c r="GP116" s="20"/>
      <c r="GQ116" s="20"/>
      <c r="GR116" s="20"/>
      <c r="GS116" s="20"/>
      <c r="GT116" s="20"/>
      <c r="GU116" s="20"/>
      <c r="GV116" s="20"/>
      <c r="GW116" s="20"/>
      <c r="GX116" s="20"/>
      <c r="GY116" s="20"/>
      <c r="GZ116" s="20"/>
      <c r="HA116" s="20"/>
      <c r="HB116" s="20"/>
      <c r="HC116" s="20"/>
      <c r="HD116" s="20"/>
      <c r="HE116" s="20"/>
      <c r="HF116" s="20"/>
      <c r="HG116" s="20"/>
      <c r="HH116" s="20"/>
      <c r="HI116" s="20"/>
      <c r="HJ116" s="20"/>
      <c r="HK116" s="20"/>
      <c r="HL116" s="20"/>
      <c r="HM116" s="20"/>
      <c r="HN116" s="20"/>
      <c r="HO116" s="20"/>
      <c r="HP116" s="20"/>
      <c r="HQ116" s="20"/>
      <c r="HR116" s="20"/>
      <c r="HS116" s="20"/>
      <c r="HT116" s="20"/>
      <c r="HU116" s="20"/>
      <c r="HV116" s="20"/>
      <c r="HW116" s="20"/>
      <c r="HX116" s="20"/>
      <c r="HY116" s="20"/>
      <c r="HZ116" s="20"/>
      <c r="IA116" s="20"/>
      <c r="IB116" s="20"/>
      <c r="IC116" s="20"/>
      <c r="ID116" s="20"/>
      <c r="IE116" s="20"/>
      <c r="IF116" s="20"/>
      <c r="IG116" s="20"/>
      <c r="IH116" s="20"/>
      <c r="II116" s="20"/>
      <c r="IJ116" s="20"/>
      <c r="IK116" s="20"/>
      <c r="IL116" s="20"/>
      <c r="IM116" s="20"/>
      <c r="IN116" s="20"/>
      <c r="IO116" s="20"/>
      <c r="IP116" s="20"/>
      <c r="IQ116" s="20"/>
      <c r="IR116" s="20"/>
      <c r="IS116" s="20"/>
      <c r="IT116" s="20"/>
      <c r="IU116" s="20"/>
    </row>
    <row r="117" spans="1:12" s="11" customFormat="1" ht="25.5">
      <c r="A117" s="78"/>
      <c r="B117" s="93" t="s">
        <v>314</v>
      </c>
      <c r="C117" s="70"/>
      <c r="D117" s="100"/>
      <c r="E117" s="10"/>
      <c r="F117" s="10"/>
      <c r="G117" s="81"/>
      <c r="H117" s="81"/>
      <c r="I117" s="81"/>
      <c r="J117" s="8"/>
      <c r="K117" s="8"/>
      <c r="L117" s="8"/>
    </row>
    <row r="118" spans="1:12" s="11" customFormat="1" ht="12.75">
      <c r="A118" s="78"/>
      <c r="B118" s="129" t="s">
        <v>368</v>
      </c>
      <c r="C118" s="70"/>
      <c r="D118" s="100"/>
      <c r="E118" s="10"/>
      <c r="F118" s="10"/>
      <c r="G118" s="81"/>
      <c r="H118" s="81"/>
      <c r="I118" s="81"/>
      <c r="J118" s="8"/>
      <c r="K118" s="8"/>
      <c r="L118" s="8"/>
    </row>
    <row r="119" spans="1:12" s="11" customFormat="1" ht="12.75">
      <c r="A119" s="78" t="s">
        <v>288</v>
      </c>
      <c r="B119" s="116" t="s">
        <v>347</v>
      </c>
      <c r="C119" s="65"/>
      <c r="D119" s="10">
        <v>15533.56</v>
      </c>
      <c r="E119" s="10">
        <v>15533.56</v>
      </c>
      <c r="F119" s="10">
        <v>4492.27</v>
      </c>
      <c r="G119" s="10">
        <v>3975.45</v>
      </c>
      <c r="H119" s="7">
        <f>G119-I119</f>
        <v>1325.2999999999997</v>
      </c>
      <c r="I119" s="10">
        <v>2650.15</v>
      </c>
      <c r="J119" s="8"/>
      <c r="K119" s="8"/>
      <c r="L119" s="8"/>
    </row>
    <row r="120" spans="1:12" s="11" customFormat="1" ht="12.75">
      <c r="A120" s="78"/>
      <c r="B120" s="130" t="s">
        <v>368</v>
      </c>
      <c r="C120" s="65"/>
      <c r="D120" s="10"/>
      <c r="E120" s="10"/>
      <c r="F120" s="10"/>
      <c r="G120" s="10"/>
      <c r="H120" s="10"/>
      <c r="I120" s="10"/>
      <c r="J120" s="8"/>
      <c r="K120" s="8"/>
      <c r="L120" s="8"/>
    </row>
    <row r="121" spans="1:255" ht="12.75">
      <c r="A121" s="78" t="s">
        <v>289</v>
      </c>
      <c r="B121" s="71" t="s">
        <v>348</v>
      </c>
      <c r="C121" s="70"/>
      <c r="D121" s="10">
        <v>2921</v>
      </c>
      <c r="E121" s="10">
        <v>2921</v>
      </c>
      <c r="F121" s="10">
        <v>845</v>
      </c>
      <c r="G121" s="77">
        <v>845</v>
      </c>
      <c r="H121" s="7">
        <f>G121-I121</f>
        <v>281.33000000000004</v>
      </c>
      <c r="I121" s="77">
        <v>563.67</v>
      </c>
      <c r="J121" s="8"/>
      <c r="K121" s="8"/>
      <c r="L121" s="8"/>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255" ht="12.75">
      <c r="A122" s="78"/>
      <c r="B122" s="114" t="s">
        <v>368</v>
      </c>
      <c r="C122" s="70"/>
      <c r="D122" s="10"/>
      <c r="E122" s="10"/>
      <c r="F122" s="10"/>
      <c r="G122" s="77">
        <v>-23.48</v>
      </c>
      <c r="H122" s="7">
        <f>G122-I122</f>
        <v>-11.540000000000001</v>
      </c>
      <c r="I122" s="77">
        <v>-11.94</v>
      </c>
      <c r="J122" s="8"/>
      <c r="K122" s="8"/>
      <c r="L122" s="8"/>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row>
    <row r="123" spans="1:255" ht="12.75">
      <c r="A123" s="68" t="s">
        <v>290</v>
      </c>
      <c r="B123" s="66" t="s">
        <v>291</v>
      </c>
      <c r="C123" s="67">
        <f aca="true" t="shared" si="42" ref="C123:H123">+C124+C128+C132+C136+C141</f>
        <v>0</v>
      </c>
      <c r="D123" s="67">
        <f t="shared" si="42"/>
        <v>35282</v>
      </c>
      <c r="E123" s="67">
        <f t="shared" si="42"/>
        <v>35282</v>
      </c>
      <c r="F123" s="67">
        <f t="shared" si="42"/>
        <v>8890.029999999999</v>
      </c>
      <c r="G123" s="67">
        <f t="shared" si="42"/>
        <v>8881.62</v>
      </c>
      <c r="H123" s="67">
        <f t="shared" si="42"/>
        <v>2930.9100000000008</v>
      </c>
      <c r="I123" s="67">
        <f>+I124+I128+I132+I136+I141</f>
        <v>5950.71</v>
      </c>
      <c r="J123" s="8"/>
      <c r="K123" s="8"/>
      <c r="L123" s="8"/>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row>
    <row r="124" spans="1:255" ht="12.75">
      <c r="A124" s="68" t="s">
        <v>292</v>
      </c>
      <c r="B124" s="66" t="s">
        <v>293</v>
      </c>
      <c r="C124" s="65">
        <f aca="true" t="shared" si="43" ref="C124:H124">+C125+C126</f>
        <v>0</v>
      </c>
      <c r="D124" s="65">
        <f t="shared" si="43"/>
        <v>20014</v>
      </c>
      <c r="E124" s="65">
        <f t="shared" si="43"/>
        <v>20014</v>
      </c>
      <c r="F124" s="65">
        <f t="shared" si="43"/>
        <v>5174.5</v>
      </c>
      <c r="G124" s="65">
        <f t="shared" si="43"/>
        <v>5166.110000000001</v>
      </c>
      <c r="H124" s="65">
        <f t="shared" si="43"/>
        <v>1672.5100000000004</v>
      </c>
      <c r="I124" s="65">
        <f>+I125+I126</f>
        <v>3493.6</v>
      </c>
      <c r="J124" s="8"/>
      <c r="K124" s="8"/>
      <c r="L124" s="8"/>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row>
    <row r="125" spans="1:255" ht="12.75">
      <c r="A125" s="78"/>
      <c r="B125" s="82" t="s">
        <v>294</v>
      </c>
      <c r="C125" s="70"/>
      <c r="D125" s="10">
        <v>19451</v>
      </c>
      <c r="E125" s="10">
        <v>19451</v>
      </c>
      <c r="F125" s="10">
        <v>5023.5</v>
      </c>
      <c r="G125" s="10">
        <v>5019.6</v>
      </c>
      <c r="H125" s="7">
        <f>G125-I125</f>
        <v>1625.0000000000005</v>
      </c>
      <c r="I125" s="10">
        <v>3394.6</v>
      </c>
      <c r="J125" s="8"/>
      <c r="K125" s="8"/>
      <c r="L125" s="8"/>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row>
    <row r="126" spans="1:255" ht="12.75">
      <c r="A126" s="78"/>
      <c r="B126" s="82" t="s">
        <v>295</v>
      </c>
      <c r="C126" s="70"/>
      <c r="D126" s="10">
        <v>563</v>
      </c>
      <c r="E126" s="10">
        <v>563</v>
      </c>
      <c r="F126" s="10">
        <v>151</v>
      </c>
      <c r="G126" s="79">
        <v>146.51</v>
      </c>
      <c r="H126" s="7">
        <f>G126-I126</f>
        <v>47.50999999999999</v>
      </c>
      <c r="I126" s="79">
        <v>99</v>
      </c>
      <c r="J126" s="8"/>
      <c r="K126" s="8"/>
      <c r="L126" s="8"/>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row>
    <row r="127" spans="1:255" ht="12.75">
      <c r="A127" s="78"/>
      <c r="B127" s="131" t="s">
        <v>368</v>
      </c>
      <c r="C127" s="70"/>
      <c r="D127" s="10"/>
      <c r="E127" s="10"/>
      <c r="F127" s="10"/>
      <c r="G127" s="79">
        <v>-5.94</v>
      </c>
      <c r="H127" s="7">
        <f>G127-I127</f>
        <v>-2.8700000000000006</v>
      </c>
      <c r="I127" s="79">
        <v>-3.07</v>
      </c>
      <c r="J127" s="8"/>
      <c r="K127" s="8"/>
      <c r="L127" s="8"/>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row>
    <row r="128" spans="1:12" s="11" customFormat="1" ht="12.75">
      <c r="A128" s="78" t="s">
        <v>296</v>
      </c>
      <c r="B128" s="83" t="s">
        <v>297</v>
      </c>
      <c r="C128" s="70">
        <f aca="true" t="shared" si="44" ref="C128:H128">C129+C130</f>
        <v>0</v>
      </c>
      <c r="D128" s="70">
        <f t="shared" si="44"/>
        <v>5778</v>
      </c>
      <c r="E128" s="70">
        <f t="shared" si="44"/>
        <v>5778</v>
      </c>
      <c r="F128" s="70">
        <f t="shared" si="44"/>
        <v>1494.28</v>
      </c>
      <c r="G128" s="70">
        <f t="shared" si="44"/>
        <v>1494.26</v>
      </c>
      <c r="H128" s="70">
        <f t="shared" si="44"/>
        <v>507.42999999999995</v>
      </c>
      <c r="I128" s="70">
        <f>I129+I130</f>
        <v>986.83</v>
      </c>
      <c r="J128" s="8"/>
      <c r="K128" s="8"/>
      <c r="L128" s="8"/>
    </row>
    <row r="129" spans="1:255" ht="15">
      <c r="A129" s="78"/>
      <c r="B129" s="105" t="s">
        <v>268</v>
      </c>
      <c r="C129" s="70"/>
      <c r="D129" s="10">
        <v>5778</v>
      </c>
      <c r="E129" s="10">
        <v>5778</v>
      </c>
      <c r="F129" s="10">
        <v>1494.28</v>
      </c>
      <c r="G129" s="79">
        <v>1494.26</v>
      </c>
      <c r="H129" s="7">
        <f>G129-I129</f>
        <v>507.42999999999995</v>
      </c>
      <c r="I129" s="79">
        <v>986.83</v>
      </c>
      <c r="J129" s="8"/>
      <c r="K129" s="8"/>
      <c r="L129" s="8"/>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row>
    <row r="130" spans="1:32" ht="15">
      <c r="A130" s="78"/>
      <c r="B130" s="105" t="s">
        <v>343</v>
      </c>
      <c r="C130" s="70"/>
      <c r="D130" s="10"/>
      <c r="E130" s="10"/>
      <c r="F130" s="10"/>
      <c r="G130" s="79"/>
      <c r="H130" s="79"/>
      <c r="I130" s="79"/>
      <c r="J130" s="30"/>
      <c r="K130" s="8"/>
      <c r="L130" s="8"/>
      <c r="M130" s="30"/>
      <c r="N130" s="30"/>
      <c r="O130" s="30"/>
      <c r="P130" s="30"/>
      <c r="Q130" s="30"/>
      <c r="R130" s="30"/>
      <c r="S130" s="30"/>
      <c r="T130" s="30"/>
      <c r="U130" s="30"/>
      <c r="V130" s="30"/>
      <c r="W130" s="30"/>
      <c r="X130" s="30"/>
      <c r="Y130" s="30"/>
      <c r="Z130" s="30"/>
      <c r="AA130" s="30"/>
      <c r="AB130" s="30"/>
      <c r="AC130" s="30"/>
      <c r="AD130" s="30"/>
      <c r="AE130" s="30"/>
      <c r="AF130" s="30"/>
    </row>
    <row r="131" spans="1:32" ht="15">
      <c r="A131" s="78"/>
      <c r="B131" s="117" t="s">
        <v>368</v>
      </c>
      <c r="C131" s="70"/>
      <c r="D131" s="10"/>
      <c r="E131" s="10"/>
      <c r="F131" s="10"/>
      <c r="G131" s="79">
        <v>-5.76</v>
      </c>
      <c r="H131" s="7">
        <f>G131-I131</f>
        <v>-5.76</v>
      </c>
      <c r="I131" s="79">
        <v>0</v>
      </c>
      <c r="J131" s="30"/>
      <c r="K131" s="8"/>
      <c r="L131" s="8"/>
      <c r="M131" s="30"/>
      <c r="N131" s="30"/>
      <c r="O131" s="30"/>
      <c r="P131" s="30"/>
      <c r="Q131" s="30"/>
      <c r="R131" s="30"/>
      <c r="S131" s="30"/>
      <c r="T131" s="30"/>
      <c r="U131" s="30"/>
      <c r="V131" s="30"/>
      <c r="W131" s="30"/>
      <c r="X131" s="30"/>
      <c r="Y131" s="30"/>
      <c r="Z131" s="30"/>
      <c r="AA131" s="30"/>
      <c r="AB131" s="30"/>
      <c r="AC131" s="30"/>
      <c r="AD131" s="30"/>
      <c r="AE131" s="30"/>
      <c r="AF131" s="30"/>
    </row>
    <row r="132" spans="1:12" ht="12.75">
      <c r="A132" s="68" t="s">
        <v>298</v>
      </c>
      <c r="B132" s="84" t="s">
        <v>299</v>
      </c>
      <c r="C132" s="70">
        <f aca="true" t="shared" si="45" ref="C132:H132">+C133+C134</f>
        <v>0</v>
      </c>
      <c r="D132" s="70">
        <f t="shared" si="45"/>
        <v>474</v>
      </c>
      <c r="E132" s="70">
        <f t="shared" si="45"/>
        <v>474</v>
      </c>
      <c r="F132" s="70">
        <f t="shared" si="45"/>
        <v>151</v>
      </c>
      <c r="G132" s="70">
        <f t="shared" si="45"/>
        <v>151</v>
      </c>
      <c r="H132" s="70">
        <f t="shared" si="45"/>
        <v>50.34</v>
      </c>
      <c r="I132" s="70">
        <f>+I133+I134</f>
        <v>100.66</v>
      </c>
      <c r="J132" s="8"/>
      <c r="K132" s="8"/>
      <c r="L132" s="8"/>
    </row>
    <row r="133" spans="1:12" ht="12.75">
      <c r="A133" s="78"/>
      <c r="B133" s="82" t="s">
        <v>294</v>
      </c>
      <c r="C133" s="70"/>
      <c r="D133" s="10">
        <v>474</v>
      </c>
      <c r="E133" s="10">
        <v>474</v>
      </c>
      <c r="F133" s="10">
        <v>151</v>
      </c>
      <c r="G133" s="7">
        <v>151</v>
      </c>
      <c r="H133" s="7">
        <f>G133-I133</f>
        <v>50.34</v>
      </c>
      <c r="I133" s="7">
        <v>100.66</v>
      </c>
      <c r="J133" s="8"/>
      <c r="K133" s="8"/>
      <c r="L133" s="8"/>
    </row>
    <row r="134" spans="1:40" ht="25.5">
      <c r="A134" s="78"/>
      <c r="B134" s="82" t="s">
        <v>300</v>
      </c>
      <c r="C134" s="70"/>
      <c r="D134" s="10"/>
      <c r="E134" s="10"/>
      <c r="F134" s="10"/>
      <c r="G134" s="7"/>
      <c r="H134" s="7"/>
      <c r="I134" s="7"/>
      <c r="J134" s="8"/>
      <c r="K134" s="8"/>
      <c r="L134" s="8"/>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row>
    <row r="135" spans="1:40" ht="12.75">
      <c r="A135" s="78"/>
      <c r="B135" s="131" t="s">
        <v>368</v>
      </c>
      <c r="C135" s="70"/>
      <c r="D135" s="10"/>
      <c r="E135" s="10"/>
      <c r="F135" s="10"/>
      <c r="G135" s="7">
        <v>-0.57</v>
      </c>
      <c r="H135" s="7">
        <f>G135-I135</f>
        <v>-0.09999999999999998</v>
      </c>
      <c r="I135" s="7">
        <v>-0.47</v>
      </c>
      <c r="J135" s="8"/>
      <c r="K135" s="8"/>
      <c r="L135" s="8"/>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row>
    <row r="136" spans="1:255" ht="12.75">
      <c r="A136" s="68" t="s">
        <v>301</v>
      </c>
      <c r="B136" s="84" t="s">
        <v>302</v>
      </c>
      <c r="C136" s="65">
        <f aca="true" t="shared" si="46" ref="C136:H136">+C137+C138+C139</f>
        <v>0</v>
      </c>
      <c r="D136" s="65">
        <f t="shared" si="46"/>
        <v>7889</v>
      </c>
      <c r="E136" s="65">
        <f t="shared" si="46"/>
        <v>7889</v>
      </c>
      <c r="F136" s="65">
        <f t="shared" si="46"/>
        <v>1801.25</v>
      </c>
      <c r="G136" s="65">
        <f t="shared" si="46"/>
        <v>1801.25</v>
      </c>
      <c r="H136" s="65">
        <f t="shared" si="46"/>
        <v>620.9300000000001</v>
      </c>
      <c r="I136" s="65">
        <f>+I137+I138+I139</f>
        <v>1180.32</v>
      </c>
      <c r="J136" s="8"/>
      <c r="K136" s="8"/>
      <c r="L136" s="8"/>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row>
    <row r="137" spans="1:12" ht="12.75">
      <c r="A137" s="78"/>
      <c r="B137" s="69" t="s">
        <v>339</v>
      </c>
      <c r="C137" s="70"/>
      <c r="D137" s="10">
        <v>7889</v>
      </c>
      <c r="E137" s="10">
        <v>7889</v>
      </c>
      <c r="F137" s="10">
        <v>1801.25</v>
      </c>
      <c r="G137" s="7">
        <v>1801.25</v>
      </c>
      <c r="H137" s="7">
        <f>G137-I137</f>
        <v>620.9300000000001</v>
      </c>
      <c r="I137" s="7">
        <v>1180.32</v>
      </c>
      <c r="K137" s="8"/>
      <c r="L137" s="8"/>
    </row>
    <row r="138" spans="1:12" ht="25.5">
      <c r="A138" s="78"/>
      <c r="B138" s="69" t="s">
        <v>340</v>
      </c>
      <c r="C138" s="70"/>
      <c r="D138" s="10"/>
      <c r="E138" s="10"/>
      <c r="F138" s="10"/>
      <c r="G138" s="10"/>
      <c r="H138" s="10"/>
      <c r="I138" s="10"/>
      <c r="K138" s="8"/>
      <c r="L138" s="8"/>
    </row>
    <row r="139" spans="1:12" ht="25.5">
      <c r="A139" s="78"/>
      <c r="B139" s="69" t="s">
        <v>303</v>
      </c>
      <c r="C139" s="70"/>
      <c r="D139" s="10"/>
      <c r="E139" s="10"/>
      <c r="F139" s="10"/>
      <c r="G139" s="7"/>
      <c r="H139" s="7"/>
      <c r="I139" s="7"/>
      <c r="K139" s="8"/>
      <c r="L139" s="8"/>
    </row>
    <row r="140" spans="1:12" ht="12.75">
      <c r="A140" s="78"/>
      <c r="B140" s="127" t="s">
        <v>368</v>
      </c>
      <c r="C140" s="70"/>
      <c r="D140" s="10"/>
      <c r="E140" s="10"/>
      <c r="F140" s="10"/>
      <c r="G140" s="7">
        <v>-1.41</v>
      </c>
      <c r="H140" s="7">
        <f>G140-I140</f>
        <v>-1.41</v>
      </c>
      <c r="I140" s="7">
        <v>0</v>
      </c>
      <c r="K140" s="8"/>
      <c r="L140" s="8"/>
    </row>
    <row r="141" spans="1:12" ht="25.5">
      <c r="A141" s="68" t="s">
        <v>304</v>
      </c>
      <c r="B141" s="84" t="s">
        <v>305</v>
      </c>
      <c r="C141" s="70">
        <f aca="true" t="shared" si="47" ref="C141:H141">+C142+C144+C143</f>
        <v>0</v>
      </c>
      <c r="D141" s="70">
        <f t="shared" si="47"/>
        <v>1127</v>
      </c>
      <c r="E141" s="70">
        <f t="shared" si="47"/>
        <v>1127</v>
      </c>
      <c r="F141" s="70">
        <f t="shared" si="47"/>
        <v>269</v>
      </c>
      <c r="G141" s="70">
        <f t="shared" si="47"/>
        <v>269</v>
      </c>
      <c r="H141" s="70">
        <f t="shared" si="47"/>
        <v>79.69999999999999</v>
      </c>
      <c r="I141" s="70">
        <f>+I142+I144+I143</f>
        <v>189.3</v>
      </c>
      <c r="K141" s="8"/>
      <c r="L141" s="8"/>
    </row>
    <row r="142" spans="1:12" ht="12.75">
      <c r="A142" s="68"/>
      <c r="B142" s="82" t="s">
        <v>294</v>
      </c>
      <c r="C142" s="70"/>
      <c r="D142" s="10">
        <v>1127</v>
      </c>
      <c r="E142" s="10">
        <v>1127</v>
      </c>
      <c r="F142" s="10">
        <v>269</v>
      </c>
      <c r="G142" s="7">
        <v>269</v>
      </c>
      <c r="H142" s="7">
        <f>G142-I142</f>
        <v>79.69999999999999</v>
      </c>
      <c r="I142" s="7">
        <v>189.3</v>
      </c>
      <c r="K142" s="8"/>
      <c r="L142" s="8"/>
    </row>
    <row r="143" spans="1:12" ht="15">
      <c r="A143" s="68"/>
      <c r="B143" s="105" t="s">
        <v>343</v>
      </c>
      <c r="C143" s="70"/>
      <c r="D143" s="10"/>
      <c r="E143" s="10"/>
      <c r="F143" s="10"/>
      <c r="G143" s="7"/>
      <c r="H143" s="7"/>
      <c r="I143" s="7"/>
      <c r="J143" s="30"/>
      <c r="K143" s="8"/>
      <c r="L143" s="8"/>
    </row>
    <row r="144" spans="1:12" ht="25.5">
      <c r="A144" s="78"/>
      <c r="B144" s="82" t="s">
        <v>300</v>
      </c>
      <c r="C144" s="70"/>
      <c r="D144" s="10"/>
      <c r="E144" s="10"/>
      <c r="F144" s="10"/>
      <c r="G144" s="7"/>
      <c r="H144" s="7"/>
      <c r="I144" s="7"/>
      <c r="J144" s="30"/>
      <c r="K144" s="8"/>
      <c r="L144" s="8"/>
    </row>
    <row r="145" spans="1:12" ht="12.75">
      <c r="A145" s="78"/>
      <c r="B145" s="131" t="s">
        <v>368</v>
      </c>
      <c r="C145" s="70"/>
      <c r="D145" s="10"/>
      <c r="E145" s="10"/>
      <c r="F145" s="10"/>
      <c r="G145" s="7"/>
      <c r="H145" s="7"/>
      <c r="I145" s="7"/>
      <c r="J145" s="30"/>
      <c r="K145" s="8"/>
      <c r="L145" s="8"/>
    </row>
    <row r="146" spans="1:12" ht="12.75">
      <c r="A146" s="68" t="s">
        <v>306</v>
      </c>
      <c r="B146" s="66" t="s">
        <v>349</v>
      </c>
      <c r="C146" s="70"/>
      <c r="D146" s="70">
        <v>155</v>
      </c>
      <c r="E146" s="70">
        <v>155</v>
      </c>
      <c r="F146" s="70">
        <v>30</v>
      </c>
      <c r="G146" s="70">
        <v>30</v>
      </c>
      <c r="H146" s="7">
        <f>G146-I146</f>
        <v>10</v>
      </c>
      <c r="I146" s="70">
        <v>20</v>
      </c>
      <c r="J146" s="30"/>
      <c r="K146" s="8"/>
      <c r="L146" s="8"/>
    </row>
    <row r="147" spans="1:12" ht="12.75">
      <c r="A147" s="68"/>
      <c r="B147" s="130" t="s">
        <v>368</v>
      </c>
      <c r="C147" s="70"/>
      <c r="D147" s="70"/>
      <c r="E147" s="70"/>
      <c r="F147" s="70"/>
      <c r="G147" s="70"/>
      <c r="H147" s="70"/>
      <c r="I147" s="70"/>
      <c r="J147" s="30"/>
      <c r="K147" s="8"/>
      <c r="L147" s="8"/>
    </row>
    <row r="148" spans="1:12" ht="12.75">
      <c r="A148" s="68" t="s">
        <v>307</v>
      </c>
      <c r="B148" s="66" t="s">
        <v>308</v>
      </c>
      <c r="C148" s="67">
        <f aca="true" t="shared" si="48" ref="C148:H148">+C149+C157</f>
        <v>0</v>
      </c>
      <c r="D148" s="67">
        <f t="shared" si="48"/>
        <v>92464</v>
      </c>
      <c r="E148" s="67">
        <f t="shared" si="48"/>
        <v>92291</v>
      </c>
      <c r="F148" s="67">
        <f t="shared" si="48"/>
        <v>23510</v>
      </c>
      <c r="G148" s="67">
        <f t="shared" si="48"/>
        <v>23510</v>
      </c>
      <c r="H148" s="67">
        <f t="shared" si="48"/>
        <v>8077.8</v>
      </c>
      <c r="I148" s="67">
        <f>+I149+I157</f>
        <v>15432.2</v>
      </c>
      <c r="J148" s="30"/>
      <c r="K148" s="8"/>
      <c r="L148" s="8"/>
    </row>
    <row r="149" spans="1:12" ht="12.75">
      <c r="A149" s="78" t="s">
        <v>309</v>
      </c>
      <c r="B149" s="71" t="s">
        <v>310</v>
      </c>
      <c r="C149" s="70">
        <f aca="true" t="shared" si="49" ref="C149:H149">C150+C154+C152+C155+C151+C153</f>
        <v>0</v>
      </c>
      <c r="D149" s="70">
        <f t="shared" si="49"/>
        <v>92464</v>
      </c>
      <c r="E149" s="70">
        <f t="shared" si="49"/>
        <v>92291</v>
      </c>
      <c r="F149" s="70">
        <f t="shared" si="49"/>
        <v>23510</v>
      </c>
      <c r="G149" s="70">
        <f t="shared" si="49"/>
        <v>23510</v>
      </c>
      <c r="H149" s="70">
        <f t="shared" si="49"/>
        <v>8077.8</v>
      </c>
      <c r="I149" s="70">
        <f>I150+I154+I152+I155+I151+I153</f>
        <v>15432.2</v>
      </c>
      <c r="J149" s="30"/>
      <c r="K149" s="8"/>
      <c r="L149" s="8"/>
    </row>
    <row r="150" spans="1:12" ht="12.75">
      <c r="A150" s="78"/>
      <c r="B150" s="69" t="s">
        <v>268</v>
      </c>
      <c r="C150" s="70"/>
      <c r="D150" s="10">
        <v>78359</v>
      </c>
      <c r="E150" s="10">
        <v>78186</v>
      </c>
      <c r="F150" s="10">
        <v>20023</v>
      </c>
      <c r="G150" s="7">
        <v>20023</v>
      </c>
      <c r="H150" s="7">
        <f>G150-I150</f>
        <v>6923</v>
      </c>
      <c r="I150" s="7">
        <v>13100</v>
      </c>
      <c r="K150" s="8"/>
      <c r="L150" s="8"/>
    </row>
    <row r="151" spans="1:12" ht="15">
      <c r="A151" s="78"/>
      <c r="B151" s="105" t="s">
        <v>343</v>
      </c>
      <c r="C151" s="70"/>
      <c r="D151" s="10">
        <v>14105</v>
      </c>
      <c r="E151" s="10">
        <v>14105</v>
      </c>
      <c r="F151" s="10">
        <v>3487</v>
      </c>
      <c r="G151" s="7">
        <v>3487</v>
      </c>
      <c r="H151" s="7">
        <f>G151-I151</f>
        <v>1154.8000000000002</v>
      </c>
      <c r="I151" s="7">
        <v>2332.2</v>
      </c>
      <c r="K151" s="8"/>
      <c r="L151" s="8"/>
    </row>
    <row r="152" spans="1:12" ht="51">
      <c r="A152" s="78"/>
      <c r="B152" s="85" t="s">
        <v>365</v>
      </c>
      <c r="C152" s="70"/>
      <c r="D152" s="10"/>
      <c r="E152" s="10"/>
      <c r="F152" s="10"/>
      <c r="G152" s="7"/>
      <c r="H152" s="7"/>
      <c r="I152" s="7"/>
      <c r="K152" s="8"/>
      <c r="L152" s="8"/>
    </row>
    <row r="153" spans="1:12" ht="25.5">
      <c r="A153" s="78"/>
      <c r="B153" s="85" t="s">
        <v>379</v>
      </c>
      <c r="C153" s="70"/>
      <c r="D153" s="10"/>
      <c r="E153" s="10"/>
      <c r="F153" s="10"/>
      <c r="G153" s="7"/>
      <c r="H153" s="7"/>
      <c r="I153" s="7"/>
      <c r="K153" s="8"/>
      <c r="L153" s="8"/>
    </row>
    <row r="154" spans="1:12" ht="25.5">
      <c r="A154" s="78"/>
      <c r="B154" s="85" t="s">
        <v>380</v>
      </c>
      <c r="C154" s="70"/>
      <c r="D154" s="70"/>
      <c r="E154" s="70"/>
      <c r="F154" s="70"/>
      <c r="G154" s="70"/>
      <c r="H154" s="70"/>
      <c r="I154" s="70"/>
      <c r="K154" s="8"/>
      <c r="L154" s="8"/>
    </row>
    <row r="155" spans="1:12" ht="13.5" customHeight="1">
      <c r="A155" s="78"/>
      <c r="B155" s="94" t="s">
        <v>341</v>
      </c>
      <c r="C155" s="70"/>
      <c r="D155" s="10"/>
      <c r="E155" s="10"/>
      <c r="F155" s="10"/>
      <c r="G155" s="7"/>
      <c r="H155" s="7"/>
      <c r="I155" s="7"/>
      <c r="K155" s="8"/>
      <c r="L155" s="8"/>
    </row>
    <row r="156" spans="1:12" ht="13.5" customHeight="1">
      <c r="A156" s="78"/>
      <c r="B156" s="132" t="s">
        <v>368</v>
      </c>
      <c r="C156" s="70"/>
      <c r="D156" s="10"/>
      <c r="E156" s="10"/>
      <c r="F156" s="10"/>
      <c r="G156" s="7">
        <v>-39.09</v>
      </c>
      <c r="H156" s="7">
        <f>G156-I156</f>
        <v>-4.050000000000004</v>
      </c>
      <c r="I156" s="7">
        <v>-35.04</v>
      </c>
      <c r="K156" s="8"/>
      <c r="L156" s="8"/>
    </row>
    <row r="157" spans="1:12" ht="12.75">
      <c r="A157" s="78" t="s">
        <v>315</v>
      </c>
      <c r="B157" s="71" t="s">
        <v>316</v>
      </c>
      <c r="C157" s="70">
        <f aca="true" t="shared" si="50" ref="C157:H157">C158+C159+C160</f>
        <v>0</v>
      </c>
      <c r="D157" s="70">
        <f t="shared" si="50"/>
        <v>0</v>
      </c>
      <c r="E157" s="70">
        <f t="shared" si="50"/>
        <v>0</v>
      </c>
      <c r="F157" s="70">
        <f t="shared" si="50"/>
        <v>0</v>
      </c>
      <c r="G157" s="70">
        <f t="shared" si="50"/>
        <v>0</v>
      </c>
      <c r="H157" s="70">
        <f t="shared" si="50"/>
        <v>0</v>
      </c>
      <c r="I157" s="70">
        <f>I158+I159+I160</f>
        <v>0</v>
      </c>
      <c r="K157" s="8"/>
      <c r="L157" s="8"/>
    </row>
    <row r="158" spans="1:12" ht="15">
      <c r="A158" s="78"/>
      <c r="B158" s="105" t="s">
        <v>268</v>
      </c>
      <c r="C158" s="70"/>
      <c r="D158" s="10"/>
      <c r="E158" s="10"/>
      <c r="F158" s="10"/>
      <c r="G158" s="10"/>
      <c r="H158" s="10"/>
      <c r="I158" s="10"/>
      <c r="K158" s="8"/>
      <c r="L158" s="8"/>
    </row>
    <row r="159" spans="1:12" ht="15">
      <c r="A159" s="78"/>
      <c r="B159" s="105" t="s">
        <v>343</v>
      </c>
      <c r="C159" s="70"/>
      <c r="D159" s="10"/>
      <c r="E159" s="10"/>
      <c r="F159" s="10"/>
      <c r="G159" s="10"/>
      <c r="H159" s="10"/>
      <c r="I159" s="10"/>
      <c r="J159" s="30"/>
      <c r="K159" s="8"/>
      <c r="L159" s="8"/>
    </row>
    <row r="160" spans="1:12" ht="15">
      <c r="A160" s="78"/>
      <c r="B160" s="105" t="s">
        <v>364</v>
      </c>
      <c r="C160" s="70"/>
      <c r="D160" s="10"/>
      <c r="E160" s="10"/>
      <c r="F160" s="10"/>
      <c r="G160" s="10"/>
      <c r="H160" s="10"/>
      <c r="I160" s="10"/>
      <c r="J160" s="30"/>
      <c r="K160" s="8"/>
      <c r="L160" s="8"/>
    </row>
    <row r="161" spans="1:12" ht="15">
      <c r="A161" s="78"/>
      <c r="B161" s="117" t="s">
        <v>368</v>
      </c>
      <c r="C161" s="70"/>
      <c r="D161" s="10"/>
      <c r="E161" s="10"/>
      <c r="F161" s="10"/>
      <c r="G161" s="10"/>
      <c r="H161" s="10"/>
      <c r="I161" s="10"/>
      <c r="J161" s="30"/>
      <c r="K161" s="8"/>
      <c r="L161" s="8"/>
    </row>
    <row r="162" spans="1:12" ht="12.75">
      <c r="A162" s="68" t="s">
        <v>317</v>
      </c>
      <c r="B162" s="66" t="s">
        <v>318</v>
      </c>
      <c r="C162" s="70"/>
      <c r="D162" s="10">
        <v>414</v>
      </c>
      <c r="E162" s="10">
        <v>414</v>
      </c>
      <c r="F162" s="10">
        <v>83.7</v>
      </c>
      <c r="G162" s="10">
        <v>81.87</v>
      </c>
      <c r="H162" s="7">
        <f>G162-I162</f>
        <v>30.300000000000004</v>
      </c>
      <c r="I162" s="10">
        <v>51.57</v>
      </c>
      <c r="J162" s="30"/>
      <c r="K162" s="8"/>
      <c r="L162" s="8"/>
    </row>
    <row r="163" spans="1:12" ht="12.75">
      <c r="A163" s="68"/>
      <c r="B163" s="126" t="s">
        <v>368</v>
      </c>
      <c r="C163" s="70"/>
      <c r="D163" s="10"/>
      <c r="E163" s="10"/>
      <c r="F163" s="10"/>
      <c r="G163" s="10">
        <v>-1.43</v>
      </c>
      <c r="H163" s="7">
        <f>G163-I163</f>
        <v>-1.43</v>
      </c>
      <c r="I163" s="10">
        <v>0</v>
      </c>
      <c r="J163" s="30"/>
      <c r="K163" s="8"/>
      <c r="L163" s="8"/>
    </row>
    <row r="164" spans="1:12" ht="12.75">
      <c r="A164" s="68" t="s">
        <v>319</v>
      </c>
      <c r="B164" s="66" t="s">
        <v>354</v>
      </c>
      <c r="C164" s="70"/>
      <c r="D164" s="10">
        <v>530.07</v>
      </c>
      <c r="E164" s="10">
        <v>530.07</v>
      </c>
      <c r="F164" s="10">
        <v>530.07</v>
      </c>
      <c r="G164" s="10">
        <v>530.06</v>
      </c>
      <c r="H164" s="7">
        <f>G164-I164</f>
        <v>419.15999999999997</v>
      </c>
      <c r="I164" s="10">
        <v>110.9</v>
      </c>
      <c r="J164" s="30"/>
      <c r="K164" s="8"/>
      <c r="L164" s="8"/>
    </row>
    <row r="165" spans="1:12" ht="12.75">
      <c r="A165" s="68"/>
      <c r="B165" s="126" t="s">
        <v>368</v>
      </c>
      <c r="C165" s="70"/>
      <c r="D165" s="10"/>
      <c r="E165" s="10"/>
      <c r="F165" s="10"/>
      <c r="G165" s="10"/>
      <c r="H165" s="10"/>
      <c r="I165" s="10"/>
      <c r="J165" s="30"/>
      <c r="K165" s="8"/>
      <c r="L165" s="8"/>
    </row>
    <row r="166" spans="1:12" ht="25.5">
      <c r="A166" s="68"/>
      <c r="B166" s="133" t="s">
        <v>369</v>
      </c>
      <c r="C166" s="70">
        <f aca="true" t="shared" si="51" ref="C166:I166">C81+C89+C102+C118+C120+C122+C127+C131+C135+C140+C145+C147+C156+C161+C163+C165</f>
        <v>0</v>
      </c>
      <c r="D166" s="70">
        <f t="shared" si="51"/>
        <v>0</v>
      </c>
      <c r="E166" s="70">
        <f t="shared" si="51"/>
        <v>0</v>
      </c>
      <c r="F166" s="70">
        <f t="shared" si="51"/>
        <v>0</v>
      </c>
      <c r="G166" s="70">
        <f t="shared" si="51"/>
        <v>-161.91000000000003</v>
      </c>
      <c r="H166" s="70">
        <f t="shared" si="51"/>
        <v>-89.83000000000001</v>
      </c>
      <c r="I166" s="70">
        <f t="shared" si="51"/>
        <v>-72.08</v>
      </c>
      <c r="J166" s="30"/>
      <c r="K166" s="8"/>
      <c r="L166" s="8"/>
    </row>
    <row r="167" spans="1:12" ht="25.5">
      <c r="A167" s="68" t="s">
        <v>356</v>
      </c>
      <c r="B167" s="66" t="s">
        <v>353</v>
      </c>
      <c r="C167" s="70">
        <f>C168</f>
        <v>0</v>
      </c>
      <c r="D167" s="70">
        <f aca="true" t="shared" si="52" ref="D167:I168">D168</f>
        <v>13836</v>
      </c>
      <c r="E167" s="70">
        <f t="shared" si="52"/>
        <v>13836</v>
      </c>
      <c r="F167" s="70">
        <f t="shared" si="52"/>
        <v>6917.5</v>
      </c>
      <c r="G167" s="70">
        <f t="shared" si="52"/>
        <v>6917.17</v>
      </c>
      <c r="H167" s="70">
        <f t="shared" si="52"/>
        <v>2147.03</v>
      </c>
      <c r="I167" s="70">
        <f t="shared" si="52"/>
        <v>4770.139999999999</v>
      </c>
      <c r="J167" s="30"/>
      <c r="K167" s="8"/>
      <c r="L167" s="8"/>
    </row>
    <row r="168" spans="1:12" ht="12.75">
      <c r="A168" s="68" t="s">
        <v>357</v>
      </c>
      <c r="B168" s="66" t="s">
        <v>355</v>
      </c>
      <c r="C168" s="70">
        <f>C169</f>
        <v>0</v>
      </c>
      <c r="D168" s="70">
        <f t="shared" si="52"/>
        <v>13836</v>
      </c>
      <c r="E168" s="70">
        <f t="shared" si="52"/>
        <v>13836</v>
      </c>
      <c r="F168" s="70">
        <f t="shared" si="52"/>
        <v>6917.5</v>
      </c>
      <c r="G168" s="70">
        <f t="shared" si="52"/>
        <v>6917.17</v>
      </c>
      <c r="H168" s="70">
        <f t="shared" si="52"/>
        <v>2147.03</v>
      </c>
      <c r="I168" s="70">
        <f t="shared" si="52"/>
        <v>4770.139999999999</v>
      </c>
      <c r="J168" s="30"/>
      <c r="K168" s="8"/>
      <c r="L168" s="8"/>
    </row>
    <row r="169" spans="1:12" ht="38.25">
      <c r="A169" s="68" t="s">
        <v>358</v>
      </c>
      <c r="B169" s="66" t="s">
        <v>361</v>
      </c>
      <c r="C169" s="70">
        <f aca="true" t="shared" si="53" ref="C169:H169">C170+C171</f>
        <v>0</v>
      </c>
      <c r="D169" s="70">
        <f t="shared" si="53"/>
        <v>13836</v>
      </c>
      <c r="E169" s="70">
        <f t="shared" si="53"/>
        <v>13836</v>
      </c>
      <c r="F169" s="70">
        <f t="shared" si="53"/>
        <v>6917.5</v>
      </c>
      <c r="G169" s="70">
        <f t="shared" si="53"/>
        <v>6917.17</v>
      </c>
      <c r="H169" s="70">
        <f t="shared" si="53"/>
        <v>2147.03</v>
      </c>
      <c r="I169" s="70">
        <f>I170+I171</f>
        <v>4770.139999999999</v>
      </c>
      <c r="J169" s="30"/>
      <c r="K169" s="8"/>
      <c r="L169" s="8"/>
    </row>
    <row r="170" spans="1:12" s="123" customFormat="1" ht="60" customHeight="1">
      <c r="A170" s="119"/>
      <c r="B170" s="124" t="s">
        <v>366</v>
      </c>
      <c r="C170" s="120"/>
      <c r="D170" s="121">
        <v>11779</v>
      </c>
      <c r="E170" s="121">
        <v>11779</v>
      </c>
      <c r="F170" s="121">
        <v>5889.63</v>
      </c>
      <c r="G170" s="121">
        <v>5889.63</v>
      </c>
      <c r="H170" s="7">
        <f>G170-I170</f>
        <v>1836.9300000000003</v>
      </c>
      <c r="I170" s="121">
        <v>4052.7</v>
      </c>
      <c r="J170" s="122"/>
      <c r="K170" s="122"/>
      <c r="L170" s="122"/>
    </row>
    <row r="171" spans="1:12" s="123" customFormat="1" ht="27" customHeight="1">
      <c r="A171" s="119"/>
      <c r="B171" s="124" t="s">
        <v>367</v>
      </c>
      <c r="C171" s="120"/>
      <c r="D171" s="121">
        <v>2057</v>
      </c>
      <c r="E171" s="121">
        <v>2057</v>
      </c>
      <c r="F171" s="121">
        <v>1027.87</v>
      </c>
      <c r="G171" s="121">
        <v>1027.54</v>
      </c>
      <c r="H171" s="7">
        <f>G171-I171</f>
        <v>310.0999999999999</v>
      </c>
      <c r="I171" s="121">
        <v>717.44</v>
      </c>
      <c r="J171" s="122"/>
      <c r="K171" s="122"/>
      <c r="L171" s="122"/>
    </row>
    <row r="172" spans="1:12" ht="12.75">
      <c r="A172" s="68">
        <v>68.05</v>
      </c>
      <c r="B172" s="86" t="s">
        <v>320</v>
      </c>
      <c r="C172" s="76">
        <f>+C173</f>
        <v>0</v>
      </c>
      <c r="D172" s="76">
        <f aca="true" t="shared" si="54" ref="D172:I174">+D173</f>
        <v>0</v>
      </c>
      <c r="E172" s="76">
        <f t="shared" si="54"/>
        <v>6601.08</v>
      </c>
      <c r="F172" s="76">
        <f t="shared" si="54"/>
        <v>1731.08</v>
      </c>
      <c r="G172" s="76">
        <f t="shared" si="54"/>
        <v>1731.02</v>
      </c>
      <c r="H172" s="76">
        <f t="shared" si="54"/>
        <v>587.02</v>
      </c>
      <c r="I172" s="76">
        <f t="shared" si="54"/>
        <v>1144</v>
      </c>
      <c r="J172" s="30"/>
      <c r="K172" s="8"/>
      <c r="L172" s="8"/>
    </row>
    <row r="173" spans="1:12" ht="12.75">
      <c r="A173" s="68" t="s">
        <v>321</v>
      </c>
      <c r="B173" s="86" t="s">
        <v>151</v>
      </c>
      <c r="C173" s="76">
        <f>+C174</f>
        <v>0</v>
      </c>
      <c r="D173" s="76">
        <f t="shared" si="54"/>
        <v>0</v>
      </c>
      <c r="E173" s="76">
        <f t="shared" si="54"/>
        <v>6601.08</v>
      </c>
      <c r="F173" s="76">
        <f t="shared" si="54"/>
        <v>1731.08</v>
      </c>
      <c r="G173" s="76">
        <f t="shared" si="54"/>
        <v>1731.02</v>
      </c>
      <c r="H173" s="76">
        <f t="shared" si="54"/>
        <v>587.02</v>
      </c>
      <c r="I173" s="76">
        <f t="shared" si="54"/>
        <v>1144</v>
      </c>
      <c r="J173" s="30"/>
      <c r="K173" s="8"/>
      <c r="L173" s="8"/>
    </row>
    <row r="174" spans="1:12" ht="12.75">
      <c r="A174" s="68" t="s">
        <v>322</v>
      </c>
      <c r="B174" s="66" t="s">
        <v>337</v>
      </c>
      <c r="C174" s="76">
        <f>+C175</f>
        <v>0</v>
      </c>
      <c r="D174" s="76">
        <f t="shared" si="54"/>
        <v>0</v>
      </c>
      <c r="E174" s="76">
        <f t="shared" si="54"/>
        <v>6601.08</v>
      </c>
      <c r="F174" s="76">
        <f t="shared" si="54"/>
        <v>1731.08</v>
      </c>
      <c r="G174" s="76">
        <f t="shared" si="54"/>
        <v>1731.02</v>
      </c>
      <c r="H174" s="76">
        <f t="shared" si="54"/>
        <v>587.02</v>
      </c>
      <c r="I174" s="76">
        <f t="shared" si="54"/>
        <v>1144</v>
      </c>
      <c r="K174" s="8"/>
      <c r="L174" s="8"/>
    </row>
    <row r="175" spans="1:12" ht="12.75">
      <c r="A175" s="78" t="s">
        <v>323</v>
      </c>
      <c r="B175" s="87" t="s">
        <v>324</v>
      </c>
      <c r="C175" s="67">
        <f aca="true" t="shared" si="55" ref="C175:I175">C176</f>
        <v>0</v>
      </c>
      <c r="D175" s="67">
        <f t="shared" si="55"/>
        <v>0</v>
      </c>
      <c r="E175" s="67">
        <f t="shared" si="55"/>
        <v>6601.08</v>
      </c>
      <c r="F175" s="67">
        <f t="shared" si="55"/>
        <v>1731.08</v>
      </c>
      <c r="G175" s="67">
        <f t="shared" si="55"/>
        <v>1731.02</v>
      </c>
      <c r="H175" s="67">
        <f t="shared" si="55"/>
        <v>587.02</v>
      </c>
      <c r="I175" s="67">
        <f t="shared" si="55"/>
        <v>1144</v>
      </c>
      <c r="K175" s="8"/>
      <c r="L175" s="8"/>
    </row>
    <row r="176" spans="1:12" ht="12.75">
      <c r="A176" s="78" t="s">
        <v>325</v>
      </c>
      <c r="B176" s="87" t="s">
        <v>326</v>
      </c>
      <c r="C176" s="67">
        <f aca="true" t="shared" si="56" ref="C176:H176">C178+C179+C180</f>
        <v>0</v>
      </c>
      <c r="D176" s="67">
        <f t="shared" si="56"/>
        <v>0</v>
      </c>
      <c r="E176" s="67">
        <f t="shared" si="56"/>
        <v>6601.08</v>
      </c>
      <c r="F176" s="67">
        <f t="shared" si="56"/>
        <v>1731.08</v>
      </c>
      <c r="G176" s="67">
        <f t="shared" si="56"/>
        <v>1731.02</v>
      </c>
      <c r="H176" s="67">
        <f t="shared" si="56"/>
        <v>587.02</v>
      </c>
      <c r="I176" s="67">
        <f>I178+I179+I180</f>
        <v>1144</v>
      </c>
      <c r="K176" s="8"/>
      <c r="L176" s="8"/>
    </row>
    <row r="177" spans="1:9" ht="12.75">
      <c r="A177" s="68" t="s">
        <v>327</v>
      </c>
      <c r="B177" s="86" t="s">
        <v>328</v>
      </c>
      <c r="C177" s="67">
        <f aca="true" t="shared" si="57" ref="C177:I177">C178</f>
        <v>0</v>
      </c>
      <c r="D177" s="67">
        <f t="shared" si="57"/>
        <v>0</v>
      </c>
      <c r="E177" s="67">
        <f t="shared" si="57"/>
        <v>4677</v>
      </c>
      <c r="F177" s="67">
        <f t="shared" si="57"/>
        <v>1239</v>
      </c>
      <c r="G177" s="67">
        <f t="shared" si="57"/>
        <v>1239</v>
      </c>
      <c r="H177" s="67">
        <f t="shared" si="57"/>
        <v>426.76</v>
      </c>
      <c r="I177" s="67">
        <f t="shared" si="57"/>
        <v>812.24</v>
      </c>
    </row>
    <row r="178" spans="1:9" ht="12.75">
      <c r="A178" s="78" t="s">
        <v>329</v>
      </c>
      <c r="B178" s="87" t="s">
        <v>330</v>
      </c>
      <c r="C178" s="70"/>
      <c r="D178" s="10"/>
      <c r="E178" s="10">
        <v>4677</v>
      </c>
      <c r="F178" s="10">
        <v>1239</v>
      </c>
      <c r="G178" s="7">
        <v>1239</v>
      </c>
      <c r="H178" s="7">
        <f>G178-I178</f>
        <v>426.76</v>
      </c>
      <c r="I178" s="7">
        <v>812.24</v>
      </c>
    </row>
    <row r="179" spans="1:9" ht="12.75">
      <c r="A179" s="78" t="s">
        <v>331</v>
      </c>
      <c r="B179" s="87" t="s">
        <v>332</v>
      </c>
      <c r="C179" s="70"/>
      <c r="D179" s="10"/>
      <c r="E179" s="10">
        <v>1924.08</v>
      </c>
      <c r="F179" s="10">
        <v>492.08</v>
      </c>
      <c r="G179" s="7">
        <v>492.02</v>
      </c>
      <c r="H179" s="7">
        <f>G179-I179</f>
        <v>160.26</v>
      </c>
      <c r="I179" s="7">
        <v>331.76</v>
      </c>
    </row>
    <row r="180" spans="1:9" ht="25.5">
      <c r="A180" s="78"/>
      <c r="B180" s="133" t="s">
        <v>370</v>
      </c>
      <c r="C180" s="70"/>
      <c r="D180" s="10"/>
      <c r="E180" s="10"/>
      <c r="F180" s="10"/>
      <c r="G180" s="7"/>
      <c r="H180" s="7"/>
      <c r="I180" s="7"/>
    </row>
    <row r="181" spans="1:9" ht="12.75">
      <c r="A181" s="68" t="s">
        <v>333</v>
      </c>
      <c r="B181" s="66" t="s">
        <v>334</v>
      </c>
      <c r="C181" s="67">
        <f aca="true" t="shared" si="58" ref="C181:I181">+C182</f>
        <v>0</v>
      </c>
      <c r="D181" s="67">
        <f t="shared" si="58"/>
        <v>0</v>
      </c>
      <c r="E181" s="67">
        <f t="shared" si="58"/>
        <v>0</v>
      </c>
      <c r="F181" s="67">
        <f t="shared" si="58"/>
        <v>0</v>
      </c>
      <c r="G181" s="67">
        <f t="shared" si="58"/>
        <v>0</v>
      </c>
      <c r="H181" s="67">
        <f t="shared" si="58"/>
        <v>0</v>
      </c>
      <c r="I181" s="67">
        <f t="shared" si="58"/>
        <v>0</v>
      </c>
    </row>
    <row r="182" spans="1:9" ht="12.75">
      <c r="A182" s="78" t="s">
        <v>335</v>
      </c>
      <c r="B182" s="71" t="s">
        <v>336</v>
      </c>
      <c r="C182" s="88"/>
      <c r="D182" s="10"/>
      <c r="E182" s="10"/>
      <c r="F182" s="10"/>
      <c r="G182" s="7"/>
      <c r="H182" s="7"/>
      <c r="I182" s="7"/>
    </row>
    <row r="185" spans="1:5" ht="14.25">
      <c r="A185" s="144" t="s">
        <v>138</v>
      </c>
      <c r="B185" s="144"/>
      <c r="C185" s="31"/>
      <c r="D185" s="31"/>
      <c r="E185" s="26"/>
    </row>
    <row r="186" spans="1:5" ht="12.75">
      <c r="A186" s="13"/>
      <c r="B186" s="26"/>
      <c r="C186" s="31"/>
      <c r="D186" s="31"/>
      <c r="E186" s="26"/>
    </row>
    <row r="187" spans="1:5" ht="15">
      <c r="A187" s="14"/>
      <c r="B187" s="137" t="s">
        <v>386</v>
      </c>
      <c r="C187" s="138"/>
      <c r="E187" s="139" t="s">
        <v>385</v>
      </c>
    </row>
    <row r="188" spans="1:5" ht="12.75">
      <c r="A188" s="13"/>
      <c r="B188" s="140" t="s">
        <v>383</v>
      </c>
      <c r="C188" s="141"/>
      <c r="E188" s="142" t="s">
        <v>384</v>
      </c>
    </row>
    <row r="189" spans="1:5" ht="12.75">
      <c r="A189" s="13"/>
      <c r="B189" s="26"/>
      <c r="C189" s="31"/>
      <c r="D189" s="31"/>
      <c r="E189" s="26"/>
    </row>
    <row r="196" spans="6:7" ht="12.75">
      <c r="F196" s="27"/>
      <c r="G196" s="27"/>
    </row>
    <row r="197" spans="6:7" ht="12.75">
      <c r="F197" s="27"/>
      <c r="G197" s="27"/>
    </row>
  </sheetData>
  <sheetProtection/>
  <protectedRanges>
    <protectedRange sqref="B2:B3 C1:C3" name="Zonă1_1"/>
    <protectedRange sqref="G28:H32 H135 H62 H170:H171 G100:H102 H55 G74:I78 H64:H65 H41:H47 H34:H38 H133 G114:I118 G92:H97 G34:G37 G41:G46 I51:I52 G49:H52 I60:I61 I58 G57:H61 G64 H81 H91 I97 H98 I101:I102 I107:I112 G104:H112 H119 G125 H129 G137:H137 H142 H146 H150:H151 G85:H89 H121:H122 H125:H127 H131 G139:I140 H156 H162:H164" name="Zonă3"/>
    <protectedRange sqref="B1" name="Zonă1_1_1_1_1_1"/>
    <protectedRange sqref="I28" name="Zonă3_1"/>
    <protectedRange sqref="I29:I32" name="Zonă3_2"/>
    <protectedRange sqref="I34:I37" name="Zonă3_3"/>
    <protectedRange sqref="I41:I46" name="Zonă3_4"/>
    <protectedRange sqref="I49" name="Zonă3_5"/>
    <protectedRange sqref="I50" name="Zonă3_6"/>
    <protectedRange sqref="I57" name="Zonă3_7"/>
    <protectedRange sqref="I59" name="Zonă3_9"/>
    <protectedRange sqref="I64" name="Zonă3_10"/>
    <protectedRange sqref="I85:I88" name="Zonă3_8"/>
    <protectedRange sqref="I92:I96" name="Zonă3_11"/>
    <protectedRange sqref="I104:I106" name="Zonă3_12"/>
    <protectedRange sqref="I125" name="Zonă3_13"/>
    <protectedRange sqref="I137" name="Zonă3_14"/>
    <protectedRange sqref="I89" name="Zonă3_15"/>
  </protectedRanges>
  <mergeCells count="1">
    <mergeCell ref="A185:B185"/>
  </mergeCell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patricia.gherghe</cp:lastModifiedBy>
  <cp:lastPrinted>2017-05-12T08:07:55Z</cp:lastPrinted>
  <dcterms:created xsi:type="dcterms:W3CDTF">2015-02-12T11:23:55Z</dcterms:created>
  <dcterms:modified xsi:type="dcterms:W3CDTF">2017-05-12T08:08:13Z</dcterms:modified>
  <cp:category/>
  <cp:version/>
  <cp:contentType/>
  <cp:contentStatus/>
</cp:coreProperties>
</file>